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450" windowHeight="8025" tabRatio="481"/>
  </bookViews>
  <sheets>
    <sheet name="10 km Ride - Section 1" sheetId="7" r:id="rId1"/>
    <sheet name="20 km Ride - Section 1" sheetId="1" r:id="rId2"/>
    <sheet name="10 km Ride - Section 2" sheetId="13" r:id="rId3"/>
    <sheet name="20 km Ride - Section 2" sheetId="12" r:id="rId4"/>
    <sheet name="Teams Results Straight" sheetId="11" r:id="rId5"/>
    <sheet name="ISH Calcs" sheetId="14" state="hidden" r:id="rId6"/>
    <sheet name="Team total calc table" sheetId="9" state="hidden" r:id="rId7"/>
    <sheet name="Master Sheet (AUto Calc)" sheetId="5" state="hidden" r:id="rId8"/>
    <sheet name="Teams Results - Vlookup" sheetId="8" state="hidden" r:id="rId9"/>
  </sheets>
  <definedNames>
    <definedName name="_xlnm._FilterDatabase" localSheetId="0" hidden="1">'10 km Ride - Section 1'!$30:$30</definedName>
    <definedName name="_xlnm._FilterDatabase" localSheetId="2" hidden="1">'10 km Ride - Section 2'!$30:$30</definedName>
    <definedName name="_xlnm._FilterDatabase" localSheetId="1" hidden="1">'20 km Ride - Section 1'!$30:$30</definedName>
    <definedName name="_xlnm._FilterDatabase" localSheetId="3" hidden="1">'20 km Ride - Section 2'!$30:$30</definedName>
    <definedName name="_xlnm._FilterDatabase" localSheetId="5" hidden="1">'ISH Calcs'!$A$8:$M$8</definedName>
    <definedName name="_xlnm._FilterDatabase" localSheetId="7" hidden="1">'Master Sheet (AUto Calc)'!$24:$24</definedName>
    <definedName name="_xlnm._FilterDatabase" localSheetId="8" hidden="1">'Teams Results - Vlookup'!$15:$15</definedName>
    <definedName name="_xlnm._FilterDatabase" localSheetId="4" hidden="1">'Teams Results Straight'!$15:$15</definedName>
    <definedName name="_xlnm.Print_Area" localSheetId="0">'10 km Ride - Section 1'!$A$17:$Z$52</definedName>
    <definedName name="_xlnm.Print_Area" localSheetId="2">'10 km Ride - Section 2'!$A$17:$Z$52</definedName>
    <definedName name="_xlnm.Print_Area" localSheetId="1">'20 km Ride - Section 1'!$A$17:$Z$50</definedName>
    <definedName name="_xlnm.Print_Area" localSheetId="3">'20 km Ride - Section 2'!$A$17:$Z$50</definedName>
    <definedName name="_xlnm.Print_Area" localSheetId="7">'Master Sheet (AUto Calc)'!$A$1:$Z$42</definedName>
    <definedName name="_xlnm.Print_Area" localSheetId="8">'Teams Results - Vlookup'!$A$2:$Q$89</definedName>
    <definedName name="_xlnm.Print_Area" localSheetId="4">'Teams Results Straight'!$A$2:$T$51</definedName>
  </definedNames>
  <calcPr calcId="145621"/>
</workbook>
</file>

<file path=xl/calcChain.xml><?xml version="1.0" encoding="utf-8"?>
<calcChain xmlns="http://schemas.openxmlformats.org/spreadsheetml/2006/main">
  <c r="B37" i="11" l="1"/>
  <c r="C37" i="11"/>
  <c r="E37" i="11"/>
  <c r="F37" i="11"/>
  <c r="G37" i="11"/>
  <c r="H37" i="11"/>
  <c r="J37" i="11"/>
  <c r="K37" i="11"/>
  <c r="L37" i="11"/>
  <c r="M37" i="11"/>
  <c r="G32" i="11" l="1"/>
  <c r="H32" i="11"/>
  <c r="J33" i="11"/>
  <c r="K33" i="11"/>
  <c r="L33" i="11"/>
  <c r="M33" i="11"/>
  <c r="J43" i="11"/>
  <c r="K43" i="11"/>
  <c r="L43" i="11"/>
  <c r="M43" i="11"/>
  <c r="G43" i="11"/>
  <c r="H43" i="11"/>
  <c r="A33" i="12" l="1"/>
  <c r="A34" i="12" s="1"/>
  <c r="A32" i="1"/>
  <c r="A33" i="1" s="1"/>
  <c r="A32" i="13"/>
  <c r="A33" i="13" s="1"/>
  <c r="A34" i="13" s="1"/>
  <c r="A35" i="13" s="1"/>
  <c r="A36" i="13" s="1"/>
  <c r="A37" i="13" s="1"/>
  <c r="A38" i="13" s="1"/>
  <c r="A39" i="13" s="1"/>
  <c r="A40" i="13" s="1"/>
  <c r="A43" i="13" s="1"/>
  <c r="A44" i="13" s="1"/>
  <c r="A45" i="13" s="1"/>
  <c r="A46" i="13" s="1"/>
  <c r="A47" i="13" s="1"/>
  <c r="A48" i="13" s="1"/>
  <c r="B22" i="11"/>
  <c r="C22" i="11"/>
  <c r="E22" i="11"/>
  <c r="F22" i="11"/>
  <c r="G22" i="11"/>
  <c r="H22" i="11"/>
  <c r="J22" i="11"/>
  <c r="K22" i="11"/>
  <c r="L22" i="11"/>
  <c r="M22" i="11"/>
  <c r="N22" i="11"/>
  <c r="O22" i="11"/>
  <c r="A40" i="12" l="1"/>
  <c r="A41" i="12" s="1"/>
  <c r="A42" i="12" s="1"/>
  <c r="A43" i="12" s="1"/>
  <c r="A44" i="12" s="1"/>
  <c r="A45" i="12" s="1"/>
  <c r="A46" i="12" s="1"/>
  <c r="A47" i="12" s="1"/>
  <c r="A48" i="12" s="1"/>
  <c r="A49" i="12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M23" i="11"/>
  <c r="L23" i="11"/>
  <c r="K23" i="11"/>
  <c r="J23" i="11"/>
  <c r="J40" i="7"/>
  <c r="L40" i="7" s="1"/>
  <c r="K40" i="7" s="1"/>
  <c r="V40" i="7"/>
  <c r="J4" i="7"/>
  <c r="E4" i="7" s="1"/>
  <c r="E6" i="7" s="1"/>
  <c r="E7" i="7" s="1"/>
  <c r="J4" i="12"/>
  <c r="E4" i="12" s="1"/>
  <c r="E6" i="12" s="1"/>
  <c r="E7" i="12" s="1"/>
  <c r="A21" i="1"/>
  <c r="N40" i="7" l="1"/>
  <c r="M40" i="7"/>
  <c r="O40" i="7" s="1"/>
  <c r="Q40" i="7" s="1"/>
  <c r="P40" i="7"/>
  <c r="R40" i="7" s="1"/>
  <c r="J17" i="9"/>
  <c r="C17" i="9"/>
  <c r="D17" i="9"/>
  <c r="E17" i="9"/>
  <c r="F17" i="9"/>
  <c r="G17" i="9"/>
  <c r="H17" i="9"/>
  <c r="T40" i="7" l="1"/>
  <c r="W40" i="7" s="1"/>
  <c r="X40" i="7" s="1"/>
  <c r="V39" i="1"/>
  <c r="V32" i="1"/>
  <c r="J32" i="1"/>
  <c r="L32" i="1" s="1"/>
  <c r="K32" i="1" s="1"/>
  <c r="J33" i="1"/>
  <c r="L33" i="1" s="1"/>
  <c r="K33" i="1" s="1"/>
  <c r="J36" i="1"/>
  <c r="L36" i="1" s="1"/>
  <c r="K36" i="1" s="1"/>
  <c r="J37" i="1"/>
  <c r="L37" i="1" s="1"/>
  <c r="K37" i="1" s="1"/>
  <c r="J38" i="1"/>
  <c r="L38" i="1" s="1"/>
  <c r="K38" i="1" s="1"/>
  <c r="J39" i="1"/>
  <c r="L39" i="1" s="1"/>
  <c r="K39" i="1" s="1"/>
  <c r="J40" i="1"/>
  <c r="L40" i="1" s="1"/>
  <c r="K40" i="1" s="1"/>
  <c r="J41" i="1"/>
  <c r="L41" i="1" s="1"/>
  <c r="K41" i="1" s="1"/>
  <c r="J42" i="1"/>
  <c r="L42" i="1" s="1"/>
  <c r="K42" i="1" s="1"/>
  <c r="O2" i="8"/>
  <c r="B16" i="8"/>
  <c r="C16" i="8"/>
  <c r="D16" i="8"/>
  <c r="E16" i="8"/>
  <c r="F16" i="8"/>
  <c r="G16" i="8"/>
  <c r="L16" i="8"/>
  <c r="M16" i="8"/>
  <c r="B17" i="8"/>
  <c r="C17" i="8"/>
  <c r="D17" i="8"/>
  <c r="E17" i="8"/>
  <c r="F17" i="8"/>
  <c r="G17" i="8"/>
  <c r="L17" i="8"/>
  <c r="M17" i="8"/>
  <c r="B18" i="8"/>
  <c r="C18" i="8"/>
  <c r="D18" i="8"/>
  <c r="E18" i="8"/>
  <c r="F18" i="8"/>
  <c r="G18" i="8"/>
  <c r="L18" i="8"/>
  <c r="M18" i="8"/>
  <c r="B19" i="8"/>
  <c r="C19" i="8"/>
  <c r="D19" i="8"/>
  <c r="E19" i="8"/>
  <c r="F19" i="8"/>
  <c r="G19" i="8"/>
  <c r="L19" i="8"/>
  <c r="M19" i="8"/>
  <c r="B20" i="8"/>
  <c r="C20" i="8"/>
  <c r="D20" i="8"/>
  <c r="E20" i="8"/>
  <c r="F20" i="8"/>
  <c r="G20" i="8"/>
  <c r="L20" i="8"/>
  <c r="M20" i="8"/>
  <c r="B21" i="8"/>
  <c r="C21" i="8"/>
  <c r="D21" i="8"/>
  <c r="E21" i="8"/>
  <c r="F21" i="8"/>
  <c r="G21" i="8"/>
  <c r="L21" i="8"/>
  <c r="M21" i="8"/>
  <c r="B22" i="8"/>
  <c r="C22" i="8"/>
  <c r="D22" i="8"/>
  <c r="E22" i="8"/>
  <c r="F22" i="8"/>
  <c r="G22" i="8"/>
  <c r="L22" i="8"/>
  <c r="M22" i="8"/>
  <c r="B23" i="8"/>
  <c r="C23" i="8"/>
  <c r="D23" i="8"/>
  <c r="E23" i="8"/>
  <c r="F23" i="8"/>
  <c r="G23" i="8"/>
  <c r="L23" i="8"/>
  <c r="M23" i="8"/>
  <c r="B24" i="8"/>
  <c r="C24" i="8"/>
  <c r="D24" i="8"/>
  <c r="E24" i="8"/>
  <c r="F24" i="8"/>
  <c r="G24" i="8"/>
  <c r="L24" i="8"/>
  <c r="M24" i="8"/>
  <c r="B25" i="8"/>
  <c r="C25" i="8"/>
  <c r="D25" i="8"/>
  <c r="E25" i="8"/>
  <c r="F25" i="8"/>
  <c r="G25" i="8"/>
  <c r="L25" i="8"/>
  <c r="M25" i="8"/>
  <c r="B26" i="8"/>
  <c r="C26" i="8"/>
  <c r="D26" i="8"/>
  <c r="E26" i="8"/>
  <c r="F26" i="8"/>
  <c r="G26" i="8"/>
  <c r="L26" i="8"/>
  <c r="M26" i="8"/>
  <c r="B27" i="8"/>
  <c r="C27" i="8"/>
  <c r="D27" i="8"/>
  <c r="E27" i="8"/>
  <c r="F27" i="8"/>
  <c r="G27" i="8"/>
  <c r="L27" i="8"/>
  <c r="M27" i="8"/>
  <c r="B28" i="8"/>
  <c r="C28" i="8"/>
  <c r="D28" i="8"/>
  <c r="E28" i="8"/>
  <c r="F28" i="8"/>
  <c r="G28" i="8"/>
  <c r="L28" i="8"/>
  <c r="M28" i="8"/>
  <c r="N28" i="8"/>
  <c r="B29" i="8"/>
  <c r="C29" i="8"/>
  <c r="D29" i="8"/>
  <c r="E29" i="8"/>
  <c r="F29" i="8"/>
  <c r="G29" i="8"/>
  <c r="L29" i="8"/>
  <c r="M29" i="8"/>
  <c r="B30" i="8"/>
  <c r="C30" i="8"/>
  <c r="D30" i="8"/>
  <c r="E30" i="8"/>
  <c r="F30" i="8"/>
  <c r="G30" i="8"/>
  <c r="L30" i="8"/>
  <c r="M30" i="8"/>
  <c r="B31" i="8"/>
  <c r="C31" i="8"/>
  <c r="D31" i="8"/>
  <c r="E31" i="8"/>
  <c r="F31" i="8"/>
  <c r="G31" i="8"/>
  <c r="L31" i="8"/>
  <c r="M31" i="8"/>
  <c r="B32" i="8"/>
  <c r="C32" i="8"/>
  <c r="D32" i="8"/>
  <c r="E32" i="8"/>
  <c r="F32" i="8"/>
  <c r="G32" i="8"/>
  <c r="L32" i="8"/>
  <c r="M32" i="8"/>
  <c r="B33" i="8"/>
  <c r="C33" i="8"/>
  <c r="D33" i="8"/>
  <c r="E33" i="8"/>
  <c r="F33" i="8"/>
  <c r="G33" i="8"/>
  <c r="L33" i="8"/>
  <c r="M33" i="8"/>
  <c r="B34" i="8"/>
  <c r="C34" i="8"/>
  <c r="D34" i="8"/>
  <c r="E34" i="8"/>
  <c r="F34" i="8"/>
  <c r="G34" i="8"/>
  <c r="L34" i="8"/>
  <c r="M34" i="8"/>
  <c r="B35" i="8"/>
  <c r="C35" i="8"/>
  <c r="D35" i="8"/>
  <c r="E35" i="8"/>
  <c r="F35" i="8"/>
  <c r="G35" i="8"/>
  <c r="L35" i="8"/>
  <c r="M35" i="8"/>
  <c r="B36" i="8"/>
  <c r="C36" i="8"/>
  <c r="D36" i="8"/>
  <c r="E36" i="8"/>
  <c r="F36" i="8"/>
  <c r="G36" i="8"/>
  <c r="L36" i="8"/>
  <c r="M36" i="8"/>
  <c r="B37" i="8"/>
  <c r="C37" i="8"/>
  <c r="D37" i="8"/>
  <c r="E37" i="8"/>
  <c r="F37" i="8"/>
  <c r="G37" i="8"/>
  <c r="L37" i="8"/>
  <c r="M37" i="8"/>
  <c r="B38" i="8"/>
  <c r="C38" i="8"/>
  <c r="D38" i="8"/>
  <c r="E38" i="8"/>
  <c r="F38" i="8"/>
  <c r="G38" i="8"/>
  <c r="L38" i="8"/>
  <c r="M38" i="8"/>
  <c r="B39" i="8"/>
  <c r="C39" i="8"/>
  <c r="D39" i="8"/>
  <c r="E39" i="8"/>
  <c r="F39" i="8"/>
  <c r="G39" i="8"/>
  <c r="L39" i="8"/>
  <c r="M39" i="8"/>
  <c r="B40" i="8"/>
  <c r="C40" i="8"/>
  <c r="D40" i="8"/>
  <c r="E40" i="8"/>
  <c r="F40" i="8"/>
  <c r="G40" i="8"/>
  <c r="L40" i="8"/>
  <c r="M40" i="8"/>
  <c r="B41" i="8"/>
  <c r="C41" i="8"/>
  <c r="D41" i="8"/>
  <c r="E41" i="8"/>
  <c r="F41" i="8"/>
  <c r="G41" i="8"/>
  <c r="L41" i="8"/>
  <c r="M41" i="8"/>
  <c r="B42" i="8"/>
  <c r="C42" i="8"/>
  <c r="D42" i="8"/>
  <c r="E42" i="8"/>
  <c r="F42" i="8"/>
  <c r="G42" i="8"/>
  <c r="L42" i="8"/>
  <c r="M42" i="8"/>
  <c r="B43" i="8"/>
  <c r="C43" i="8"/>
  <c r="D43" i="8"/>
  <c r="E43" i="8"/>
  <c r="F43" i="8"/>
  <c r="G43" i="8"/>
  <c r="L43" i="8"/>
  <c r="M43" i="8"/>
  <c r="B44" i="8"/>
  <c r="C44" i="8"/>
  <c r="D44" i="8"/>
  <c r="E44" i="8"/>
  <c r="F44" i="8"/>
  <c r="G44" i="8"/>
  <c r="L44" i="8"/>
  <c r="M44" i="8"/>
  <c r="N44" i="8"/>
  <c r="P44" i="8" s="1"/>
  <c r="Q44" i="8" s="1"/>
  <c r="B45" i="8"/>
  <c r="C45" i="8"/>
  <c r="D45" i="8"/>
  <c r="E45" i="8"/>
  <c r="F45" i="8"/>
  <c r="G45" i="8"/>
  <c r="L45" i="8"/>
  <c r="M45" i="8"/>
  <c r="N45" i="8"/>
  <c r="P45" i="8" s="1"/>
  <c r="Q45" i="8" s="1"/>
  <c r="B46" i="8"/>
  <c r="C46" i="8"/>
  <c r="D46" i="8"/>
  <c r="E46" i="8"/>
  <c r="F46" i="8"/>
  <c r="G46" i="8"/>
  <c r="L46" i="8"/>
  <c r="M46" i="8"/>
  <c r="N46" i="8"/>
  <c r="P46" i="8" s="1"/>
  <c r="Q46" i="8" s="1"/>
  <c r="B47" i="8"/>
  <c r="C47" i="8"/>
  <c r="D47" i="8"/>
  <c r="E47" i="8"/>
  <c r="F47" i="8"/>
  <c r="G47" i="8"/>
  <c r="L47" i="8"/>
  <c r="M47" i="8"/>
  <c r="N47" i="8"/>
  <c r="P47" i="8" s="1"/>
  <c r="Q47" i="8" s="1"/>
  <c r="B48" i="8"/>
  <c r="C48" i="8"/>
  <c r="D48" i="8"/>
  <c r="E48" i="8"/>
  <c r="F48" i="8"/>
  <c r="G48" i="8"/>
  <c r="L48" i="8"/>
  <c r="M48" i="8"/>
  <c r="N48" i="8"/>
  <c r="P48" i="8" s="1"/>
  <c r="Q48" i="8" s="1"/>
  <c r="B49" i="8"/>
  <c r="C49" i="8"/>
  <c r="D49" i="8"/>
  <c r="E49" i="8"/>
  <c r="F49" i="8"/>
  <c r="G49" i="8"/>
  <c r="L49" i="8"/>
  <c r="M49" i="8"/>
  <c r="N49" i="8"/>
  <c r="P49" i="8" s="1"/>
  <c r="Q49" i="8" s="1"/>
  <c r="B50" i="8"/>
  <c r="C50" i="8"/>
  <c r="D50" i="8"/>
  <c r="E50" i="8"/>
  <c r="F50" i="8"/>
  <c r="G50" i="8"/>
  <c r="L50" i="8"/>
  <c r="M50" i="8"/>
  <c r="N50" i="8"/>
  <c r="P50" i="8" s="1"/>
  <c r="Q50" i="8" s="1"/>
  <c r="B51" i="8"/>
  <c r="C51" i="8"/>
  <c r="D51" i="8"/>
  <c r="E51" i="8"/>
  <c r="F51" i="8"/>
  <c r="G51" i="8"/>
  <c r="L51" i="8"/>
  <c r="M51" i="8"/>
  <c r="N51" i="8"/>
  <c r="P51" i="8" s="1"/>
  <c r="Q51" i="8" s="1"/>
  <c r="B52" i="8"/>
  <c r="C52" i="8"/>
  <c r="D52" i="8"/>
  <c r="E52" i="8"/>
  <c r="F52" i="8"/>
  <c r="G52" i="8"/>
  <c r="L52" i="8"/>
  <c r="M52" i="8"/>
  <c r="N52" i="8"/>
  <c r="P52" i="8" s="1"/>
  <c r="Q52" i="8" s="1"/>
  <c r="B53" i="8"/>
  <c r="C53" i="8"/>
  <c r="D53" i="8"/>
  <c r="E53" i="8"/>
  <c r="F53" i="8"/>
  <c r="G53" i="8"/>
  <c r="L53" i="8"/>
  <c r="M53" i="8"/>
  <c r="N53" i="8"/>
  <c r="P53" i="8" s="1"/>
  <c r="Q53" i="8" s="1"/>
  <c r="B54" i="8"/>
  <c r="C54" i="8"/>
  <c r="D54" i="8"/>
  <c r="E54" i="8"/>
  <c r="F54" i="8"/>
  <c r="G54" i="8"/>
  <c r="L54" i="8"/>
  <c r="M54" i="8"/>
  <c r="N54" i="8"/>
  <c r="P54" i="8" s="1"/>
  <c r="Q54" i="8" s="1"/>
  <c r="B55" i="8"/>
  <c r="C55" i="8"/>
  <c r="D55" i="8"/>
  <c r="E55" i="8"/>
  <c r="F55" i="8"/>
  <c r="G55" i="8"/>
  <c r="L55" i="8"/>
  <c r="M55" i="8"/>
  <c r="N55" i="8"/>
  <c r="P55" i="8" s="1"/>
  <c r="Q55" i="8" s="1"/>
  <c r="B56" i="8"/>
  <c r="C56" i="8"/>
  <c r="D56" i="8"/>
  <c r="E56" i="8"/>
  <c r="F56" i="8"/>
  <c r="G56" i="8"/>
  <c r="L56" i="8"/>
  <c r="M56" i="8"/>
  <c r="N56" i="8"/>
  <c r="P56" i="8" s="1"/>
  <c r="Q56" i="8" s="1"/>
  <c r="B57" i="8"/>
  <c r="C57" i="8"/>
  <c r="D57" i="8"/>
  <c r="E57" i="8"/>
  <c r="F57" i="8"/>
  <c r="G57" i="8"/>
  <c r="L57" i="8"/>
  <c r="M57" i="8"/>
  <c r="N57" i="8"/>
  <c r="P57" i="8" s="1"/>
  <c r="Q57" i="8" s="1"/>
  <c r="B58" i="8"/>
  <c r="C58" i="8"/>
  <c r="D58" i="8"/>
  <c r="E58" i="8"/>
  <c r="F58" i="8"/>
  <c r="G58" i="8"/>
  <c r="L58" i="8"/>
  <c r="M58" i="8"/>
  <c r="N58" i="8"/>
  <c r="P58" i="8" s="1"/>
  <c r="Q58" i="8" s="1"/>
  <c r="B59" i="8"/>
  <c r="C59" i="8"/>
  <c r="D59" i="8"/>
  <c r="E59" i="8"/>
  <c r="F59" i="8"/>
  <c r="G59" i="8"/>
  <c r="L59" i="8"/>
  <c r="M59" i="8"/>
  <c r="N59" i="8"/>
  <c r="P59" i="8" s="1"/>
  <c r="Q59" i="8" s="1"/>
  <c r="B60" i="8"/>
  <c r="C60" i="8"/>
  <c r="D60" i="8"/>
  <c r="E60" i="8"/>
  <c r="F60" i="8"/>
  <c r="G60" i="8"/>
  <c r="L60" i="8"/>
  <c r="M60" i="8"/>
  <c r="N60" i="8"/>
  <c r="P60" i="8" s="1"/>
  <c r="Q60" i="8" s="1"/>
  <c r="B61" i="8"/>
  <c r="C61" i="8"/>
  <c r="D61" i="8"/>
  <c r="E61" i="8"/>
  <c r="F61" i="8"/>
  <c r="G61" i="8"/>
  <c r="L61" i="8"/>
  <c r="M61" i="8"/>
  <c r="N61" i="8"/>
  <c r="P61" i="8" s="1"/>
  <c r="Q61" i="8" s="1"/>
  <c r="B62" i="8"/>
  <c r="C62" i="8"/>
  <c r="D62" i="8"/>
  <c r="E62" i="8"/>
  <c r="F62" i="8"/>
  <c r="G62" i="8"/>
  <c r="L62" i="8"/>
  <c r="M62" i="8"/>
  <c r="N62" i="8"/>
  <c r="P62" i="8" s="1"/>
  <c r="Q62" i="8" s="1"/>
  <c r="B63" i="8"/>
  <c r="C63" i="8"/>
  <c r="D63" i="8"/>
  <c r="E63" i="8"/>
  <c r="F63" i="8"/>
  <c r="G63" i="8"/>
  <c r="L63" i="8"/>
  <c r="M63" i="8"/>
  <c r="N63" i="8"/>
  <c r="P63" i="8" s="1"/>
  <c r="Q63" i="8" s="1"/>
  <c r="B64" i="8"/>
  <c r="C64" i="8"/>
  <c r="D64" i="8"/>
  <c r="E64" i="8"/>
  <c r="F64" i="8"/>
  <c r="G64" i="8"/>
  <c r="L64" i="8"/>
  <c r="M64" i="8"/>
  <c r="N64" i="8"/>
  <c r="P64" i="8" s="1"/>
  <c r="Q64" i="8" s="1"/>
  <c r="B65" i="8"/>
  <c r="C65" i="8"/>
  <c r="D65" i="8"/>
  <c r="E65" i="8"/>
  <c r="F65" i="8"/>
  <c r="G65" i="8"/>
  <c r="L65" i="8"/>
  <c r="M65" i="8"/>
  <c r="N65" i="8"/>
  <c r="P65" i="8" s="1"/>
  <c r="Q65" i="8" s="1"/>
  <c r="B66" i="8"/>
  <c r="C66" i="8"/>
  <c r="D66" i="8"/>
  <c r="E66" i="8"/>
  <c r="F66" i="8"/>
  <c r="G66" i="8"/>
  <c r="L66" i="8"/>
  <c r="M66" i="8"/>
  <c r="N66" i="8"/>
  <c r="P66" i="8" s="1"/>
  <c r="Q66" i="8" s="1"/>
  <c r="B67" i="8"/>
  <c r="C67" i="8"/>
  <c r="D67" i="8"/>
  <c r="E67" i="8"/>
  <c r="F67" i="8"/>
  <c r="G67" i="8"/>
  <c r="L67" i="8"/>
  <c r="M67" i="8"/>
  <c r="N67" i="8"/>
  <c r="P67" i="8" s="1"/>
  <c r="Q67" i="8" s="1"/>
  <c r="B68" i="8"/>
  <c r="C68" i="8"/>
  <c r="D68" i="8"/>
  <c r="E68" i="8"/>
  <c r="F68" i="8"/>
  <c r="G68" i="8"/>
  <c r="L68" i="8"/>
  <c r="M68" i="8"/>
  <c r="N68" i="8"/>
  <c r="P68" i="8" s="1"/>
  <c r="Q68" i="8" s="1"/>
  <c r="B69" i="8"/>
  <c r="C69" i="8"/>
  <c r="D69" i="8"/>
  <c r="E69" i="8"/>
  <c r="F69" i="8"/>
  <c r="G69" i="8"/>
  <c r="L69" i="8"/>
  <c r="M69" i="8"/>
  <c r="N69" i="8"/>
  <c r="P69" i="8" s="1"/>
  <c r="Q69" i="8" s="1"/>
  <c r="B70" i="8"/>
  <c r="C70" i="8"/>
  <c r="D70" i="8"/>
  <c r="E70" i="8"/>
  <c r="F70" i="8"/>
  <c r="G70" i="8"/>
  <c r="L70" i="8"/>
  <c r="M70" i="8"/>
  <c r="N70" i="8"/>
  <c r="P70" i="8" s="1"/>
  <c r="Q70" i="8" s="1"/>
  <c r="B71" i="8"/>
  <c r="C71" i="8"/>
  <c r="D71" i="8"/>
  <c r="E71" i="8"/>
  <c r="F71" i="8"/>
  <c r="G71" i="8"/>
  <c r="L71" i="8"/>
  <c r="M71" i="8"/>
  <c r="N71" i="8"/>
  <c r="P71" i="8" s="1"/>
  <c r="Q71" i="8" s="1"/>
  <c r="B72" i="8"/>
  <c r="C72" i="8"/>
  <c r="D72" i="8"/>
  <c r="E72" i="8"/>
  <c r="F72" i="8"/>
  <c r="G72" i="8"/>
  <c r="L72" i="8"/>
  <c r="M72" i="8"/>
  <c r="N72" i="8"/>
  <c r="P72" i="8" s="1"/>
  <c r="Q72" i="8" s="1"/>
  <c r="B73" i="8"/>
  <c r="C73" i="8"/>
  <c r="D73" i="8"/>
  <c r="E73" i="8"/>
  <c r="F73" i="8"/>
  <c r="G73" i="8"/>
  <c r="L73" i="8"/>
  <c r="M73" i="8"/>
  <c r="N73" i="8"/>
  <c r="P73" i="8" s="1"/>
  <c r="Q73" i="8" s="1"/>
  <c r="B74" i="8"/>
  <c r="C74" i="8"/>
  <c r="D74" i="8"/>
  <c r="E74" i="8"/>
  <c r="F74" i="8"/>
  <c r="G74" i="8"/>
  <c r="L74" i="8"/>
  <c r="M74" i="8"/>
  <c r="N74" i="8"/>
  <c r="P74" i="8" s="1"/>
  <c r="Q74" i="8" s="1"/>
  <c r="B75" i="8"/>
  <c r="C75" i="8"/>
  <c r="D75" i="8"/>
  <c r="E75" i="8"/>
  <c r="F75" i="8"/>
  <c r="G75" i="8"/>
  <c r="L75" i="8"/>
  <c r="M75" i="8"/>
  <c r="N75" i="8"/>
  <c r="P75" i="8" s="1"/>
  <c r="Q75" i="8" s="1"/>
  <c r="B76" i="8"/>
  <c r="C76" i="8"/>
  <c r="D76" i="8"/>
  <c r="E76" i="8"/>
  <c r="F76" i="8"/>
  <c r="G76" i="8"/>
  <c r="L76" i="8"/>
  <c r="M76" i="8"/>
  <c r="N76" i="8"/>
  <c r="P76" i="8" s="1"/>
  <c r="Q76" i="8" s="1"/>
  <c r="B77" i="8"/>
  <c r="C77" i="8"/>
  <c r="D77" i="8"/>
  <c r="E77" i="8"/>
  <c r="F77" i="8"/>
  <c r="G77" i="8"/>
  <c r="L77" i="8"/>
  <c r="M77" i="8"/>
  <c r="N77" i="8"/>
  <c r="P77" i="8" s="1"/>
  <c r="Q77" i="8" s="1"/>
  <c r="B78" i="8"/>
  <c r="C78" i="8"/>
  <c r="D78" i="8"/>
  <c r="E78" i="8"/>
  <c r="F78" i="8"/>
  <c r="G78" i="8"/>
  <c r="L78" i="8"/>
  <c r="M78" i="8"/>
  <c r="N78" i="8"/>
  <c r="P78" i="8" s="1"/>
  <c r="Q78" i="8" s="1"/>
  <c r="B79" i="8"/>
  <c r="C79" i="8"/>
  <c r="D79" i="8"/>
  <c r="E79" i="8"/>
  <c r="F79" i="8"/>
  <c r="G79" i="8"/>
  <c r="L79" i="8"/>
  <c r="M79" i="8"/>
  <c r="N79" i="8"/>
  <c r="P79" i="8" s="1"/>
  <c r="Q79" i="8" s="1"/>
  <c r="B80" i="8"/>
  <c r="C80" i="8"/>
  <c r="D80" i="8"/>
  <c r="E80" i="8"/>
  <c r="F80" i="8"/>
  <c r="G80" i="8"/>
  <c r="L80" i="8"/>
  <c r="M80" i="8"/>
  <c r="N80" i="8"/>
  <c r="P80" i="8" s="1"/>
  <c r="Q80" i="8" s="1"/>
  <c r="B81" i="8"/>
  <c r="C81" i="8"/>
  <c r="D81" i="8"/>
  <c r="E81" i="8"/>
  <c r="F81" i="8"/>
  <c r="G81" i="8"/>
  <c r="L81" i="8"/>
  <c r="M81" i="8"/>
  <c r="N81" i="8"/>
  <c r="P81" i="8" s="1"/>
  <c r="Q81" i="8" s="1"/>
  <c r="B82" i="8"/>
  <c r="C82" i="8"/>
  <c r="D82" i="8"/>
  <c r="E82" i="8"/>
  <c r="F82" i="8"/>
  <c r="G82" i="8"/>
  <c r="L82" i="8"/>
  <c r="M82" i="8"/>
  <c r="N82" i="8"/>
  <c r="P82" i="8" s="1"/>
  <c r="Q82" i="8" s="1"/>
  <c r="B83" i="8"/>
  <c r="C83" i="8"/>
  <c r="D83" i="8"/>
  <c r="E83" i="8"/>
  <c r="F83" i="8"/>
  <c r="G83" i="8"/>
  <c r="L83" i="8"/>
  <c r="M83" i="8"/>
  <c r="N83" i="8"/>
  <c r="P83" i="8" s="1"/>
  <c r="Q83" i="8" s="1"/>
  <c r="B84" i="8"/>
  <c r="C84" i="8"/>
  <c r="D84" i="8"/>
  <c r="E84" i="8"/>
  <c r="F84" i="8"/>
  <c r="G84" i="8"/>
  <c r="L84" i="8"/>
  <c r="M84" i="8"/>
  <c r="N84" i="8"/>
  <c r="P84" i="8" s="1"/>
  <c r="Q84" i="8" s="1"/>
  <c r="B85" i="8"/>
  <c r="C85" i="8"/>
  <c r="D85" i="8"/>
  <c r="E85" i="8"/>
  <c r="F85" i="8"/>
  <c r="G85" i="8"/>
  <c r="L85" i="8"/>
  <c r="M85" i="8"/>
  <c r="N85" i="8"/>
  <c r="P85" i="8" s="1"/>
  <c r="Q85" i="8" s="1"/>
  <c r="B86" i="8"/>
  <c r="C86" i="8"/>
  <c r="D86" i="8"/>
  <c r="E86" i="8"/>
  <c r="F86" i="8"/>
  <c r="G86" i="8"/>
  <c r="L86" i="8"/>
  <c r="M86" i="8"/>
  <c r="N86" i="8"/>
  <c r="P86" i="8" s="1"/>
  <c r="Q86" i="8" s="1"/>
  <c r="B87" i="8"/>
  <c r="C87" i="8"/>
  <c r="D87" i="8"/>
  <c r="E87" i="8"/>
  <c r="F87" i="8"/>
  <c r="G87" i="8"/>
  <c r="L87" i="8"/>
  <c r="M87" i="8"/>
  <c r="N87" i="8"/>
  <c r="P87" i="8" s="1"/>
  <c r="Q87" i="8" s="1"/>
  <c r="B88" i="8"/>
  <c r="C88" i="8"/>
  <c r="D88" i="8"/>
  <c r="E88" i="8"/>
  <c r="F88" i="8"/>
  <c r="G88" i="8"/>
  <c r="L88" i="8"/>
  <c r="M88" i="8"/>
  <c r="N88" i="8"/>
  <c r="P88" i="8" s="1"/>
  <c r="Q88" i="8" s="1"/>
  <c r="B89" i="8"/>
  <c r="C89" i="8"/>
  <c r="D89" i="8"/>
  <c r="E89" i="8"/>
  <c r="F89" i="8"/>
  <c r="G89" i="8"/>
  <c r="L89" i="8"/>
  <c r="M89" i="8"/>
  <c r="N89" i="8"/>
  <c r="P89" i="8" s="1"/>
  <c r="Q89" i="8" s="1"/>
  <c r="H4" i="5"/>
  <c r="E4" i="5" s="1"/>
  <c r="E6" i="5" s="1"/>
  <c r="L33" i="5" s="1"/>
  <c r="H25" i="5"/>
  <c r="J25" i="5"/>
  <c r="I25" i="5" s="1"/>
  <c r="M25" i="5" s="1"/>
  <c r="O25" i="5" s="1"/>
  <c r="P25" i="5"/>
  <c r="T25" i="5"/>
  <c r="W25" i="5"/>
  <c r="H26" i="5"/>
  <c r="J26" i="5" s="1"/>
  <c r="I26" i="5" s="1"/>
  <c r="W26" i="5"/>
  <c r="A27" i="5"/>
  <c r="H27" i="5"/>
  <c r="J27" i="5" s="1"/>
  <c r="I27" i="5" s="1"/>
  <c r="W27" i="5"/>
  <c r="A28" i="5"/>
  <c r="H28" i="5"/>
  <c r="J28" i="5" s="1"/>
  <c r="I28" i="5" s="1"/>
  <c r="W28" i="5"/>
  <c r="A29" i="5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H29" i="5"/>
  <c r="J29" i="5" s="1"/>
  <c r="I29" i="5" s="1"/>
  <c r="L29" i="5"/>
  <c r="W29" i="5"/>
  <c r="H30" i="5"/>
  <c r="J30" i="5" s="1"/>
  <c r="I30" i="5" s="1"/>
  <c r="M30" i="5" s="1"/>
  <c r="O30" i="5" s="1"/>
  <c r="K30" i="5"/>
  <c r="W30" i="5"/>
  <c r="H31" i="5"/>
  <c r="J31" i="5" s="1"/>
  <c r="I31" i="5" s="1"/>
  <c r="W31" i="5"/>
  <c r="H32" i="5"/>
  <c r="J32" i="5" s="1"/>
  <c r="I32" i="5" s="1"/>
  <c r="W32" i="5"/>
  <c r="H33" i="5"/>
  <c r="J33" i="5" s="1"/>
  <c r="I33" i="5" s="1"/>
  <c r="K33" i="5"/>
  <c r="W33" i="5"/>
  <c r="H34" i="5"/>
  <c r="J34" i="5"/>
  <c r="I34" i="5" s="1"/>
  <c r="K34" i="5"/>
  <c r="W34" i="5"/>
  <c r="H35" i="5"/>
  <c r="J35" i="5" s="1"/>
  <c r="I35" i="5" s="1"/>
  <c r="W35" i="5"/>
  <c r="H36" i="5"/>
  <c r="J36" i="5" s="1"/>
  <c r="I36" i="5" s="1"/>
  <c r="K36" i="5"/>
  <c r="L36" i="5"/>
  <c r="W36" i="5"/>
  <c r="H37" i="5"/>
  <c r="J37" i="5"/>
  <c r="I37" i="5" s="1"/>
  <c r="K37" i="5"/>
  <c r="L37" i="5"/>
  <c r="W37" i="5"/>
  <c r="H38" i="5"/>
  <c r="J38" i="5" s="1"/>
  <c r="I38" i="5" s="1"/>
  <c r="M38" i="5" s="1"/>
  <c r="O38" i="5" s="1"/>
  <c r="K38" i="5"/>
  <c r="W38" i="5"/>
  <c r="H39" i="5"/>
  <c r="J39" i="5"/>
  <c r="I39" i="5" s="1"/>
  <c r="L39" i="5"/>
  <c r="W39" i="5"/>
  <c r="H40" i="5"/>
  <c r="J40" i="5" s="1"/>
  <c r="I40" i="5"/>
  <c r="M40" i="5" s="1"/>
  <c r="O40" i="5" s="1"/>
  <c r="K40" i="5"/>
  <c r="L40" i="5"/>
  <c r="W40" i="5"/>
  <c r="H41" i="5"/>
  <c r="J41" i="5" s="1"/>
  <c r="I41" i="5" s="1"/>
  <c r="K41" i="5"/>
  <c r="L41" i="5"/>
  <c r="W41" i="5"/>
  <c r="H42" i="5"/>
  <c r="J42" i="5" s="1"/>
  <c r="I42" i="5" s="1"/>
  <c r="K42" i="5"/>
  <c r="L42" i="5"/>
  <c r="W42" i="5"/>
  <c r="H43" i="5"/>
  <c r="J43" i="5" s="1"/>
  <c r="I43" i="5" s="1"/>
  <c r="K43" i="5"/>
  <c r="L43" i="5"/>
  <c r="W43" i="5"/>
  <c r="H44" i="5"/>
  <c r="J44" i="5" s="1"/>
  <c r="I44" i="5" s="1"/>
  <c r="K44" i="5"/>
  <c r="L44" i="5"/>
  <c r="W44" i="5"/>
  <c r="H45" i="5"/>
  <c r="J45" i="5" s="1"/>
  <c r="I45" i="5" s="1"/>
  <c r="K45" i="5"/>
  <c r="L45" i="5"/>
  <c r="W45" i="5"/>
  <c r="H46" i="5"/>
  <c r="J46" i="5"/>
  <c r="I46" i="5" s="1"/>
  <c r="M46" i="5" s="1"/>
  <c r="O46" i="5" s="1"/>
  <c r="K46" i="5"/>
  <c r="L46" i="5"/>
  <c r="W46" i="5"/>
  <c r="H47" i="5"/>
  <c r="J47" i="5" s="1"/>
  <c r="I47" i="5" s="1"/>
  <c r="K47" i="5"/>
  <c r="L47" i="5"/>
  <c r="W47" i="5"/>
  <c r="H48" i="5"/>
  <c r="J48" i="5" s="1"/>
  <c r="I48" i="5" s="1"/>
  <c r="K48" i="5"/>
  <c r="L48" i="5"/>
  <c r="W48" i="5"/>
  <c r="H49" i="5"/>
  <c r="J49" i="5" s="1"/>
  <c r="I49" i="5" s="1"/>
  <c r="K49" i="5"/>
  <c r="L49" i="5"/>
  <c r="W49" i="5"/>
  <c r="H50" i="5"/>
  <c r="J50" i="5"/>
  <c r="I50" i="5" s="1"/>
  <c r="M50" i="5" s="1"/>
  <c r="O50" i="5" s="1"/>
  <c r="K50" i="5"/>
  <c r="L50" i="5"/>
  <c r="W50" i="5"/>
  <c r="H51" i="5"/>
  <c r="J51" i="5" s="1"/>
  <c r="I51" i="5" s="1"/>
  <c r="K51" i="5"/>
  <c r="L51" i="5"/>
  <c r="W51" i="5"/>
  <c r="H52" i="5"/>
  <c r="J52" i="5" s="1"/>
  <c r="I52" i="5" s="1"/>
  <c r="K52" i="5"/>
  <c r="L52" i="5"/>
  <c r="W52" i="5"/>
  <c r="H53" i="5"/>
  <c r="J53" i="5"/>
  <c r="I53" i="5" s="1"/>
  <c r="K53" i="5"/>
  <c r="L53" i="5"/>
  <c r="W53" i="5"/>
  <c r="H54" i="5"/>
  <c r="J54" i="5" s="1"/>
  <c r="I54" i="5" s="1"/>
  <c r="K54" i="5"/>
  <c r="L54" i="5"/>
  <c r="W54" i="5"/>
  <c r="H55" i="5"/>
  <c r="J55" i="5" s="1"/>
  <c r="I55" i="5" s="1"/>
  <c r="K55" i="5"/>
  <c r="L55" i="5"/>
  <c r="W55" i="5"/>
  <c r="H56" i="5"/>
  <c r="J56" i="5" s="1"/>
  <c r="I56" i="5" s="1"/>
  <c r="K56" i="5"/>
  <c r="L56" i="5"/>
  <c r="W56" i="5"/>
  <c r="H57" i="5"/>
  <c r="J57" i="5" s="1"/>
  <c r="I57" i="5" s="1"/>
  <c r="M57" i="5" s="1"/>
  <c r="O57" i="5" s="1"/>
  <c r="K57" i="5"/>
  <c r="L57" i="5"/>
  <c r="W57" i="5"/>
  <c r="H58" i="5"/>
  <c r="J58" i="5"/>
  <c r="I58" i="5" s="1"/>
  <c r="K58" i="5"/>
  <c r="L58" i="5"/>
  <c r="W58" i="5"/>
  <c r="H59" i="5"/>
  <c r="J59" i="5" s="1"/>
  <c r="I59" i="5" s="1"/>
  <c r="M59" i="5" s="1"/>
  <c r="O59" i="5" s="1"/>
  <c r="K59" i="5"/>
  <c r="L59" i="5"/>
  <c r="W59" i="5"/>
  <c r="H60" i="5"/>
  <c r="J60" i="5" s="1"/>
  <c r="I60" i="5" s="1"/>
  <c r="K60" i="5"/>
  <c r="L60" i="5"/>
  <c r="W60" i="5"/>
  <c r="H61" i="5"/>
  <c r="J61" i="5"/>
  <c r="I61" i="5" s="1"/>
  <c r="K61" i="5"/>
  <c r="L61" i="5"/>
  <c r="W61" i="5"/>
  <c r="H62" i="5"/>
  <c r="J62" i="5"/>
  <c r="I62" i="5" s="1"/>
  <c r="K62" i="5"/>
  <c r="L62" i="5"/>
  <c r="W62" i="5"/>
  <c r="H63" i="5"/>
  <c r="J63" i="5" s="1"/>
  <c r="I63" i="5" s="1"/>
  <c r="K63" i="5"/>
  <c r="L63" i="5"/>
  <c r="W63" i="5"/>
  <c r="H64" i="5"/>
  <c r="J64" i="5" s="1"/>
  <c r="I64" i="5" s="1"/>
  <c r="K64" i="5"/>
  <c r="L64" i="5"/>
  <c r="W64" i="5"/>
  <c r="H65" i="5"/>
  <c r="J65" i="5" s="1"/>
  <c r="I65" i="5" s="1"/>
  <c r="K65" i="5"/>
  <c r="L65" i="5"/>
  <c r="W65" i="5"/>
  <c r="H66" i="5"/>
  <c r="J66" i="5" s="1"/>
  <c r="I66" i="5" s="1"/>
  <c r="K66" i="5"/>
  <c r="L66" i="5"/>
  <c r="W66" i="5"/>
  <c r="H67" i="5"/>
  <c r="J67" i="5" s="1"/>
  <c r="I67" i="5" s="1"/>
  <c r="K67" i="5"/>
  <c r="L67" i="5"/>
  <c r="W67" i="5"/>
  <c r="H68" i="5"/>
  <c r="J68" i="5" s="1"/>
  <c r="I68" i="5" s="1"/>
  <c r="K68" i="5"/>
  <c r="L68" i="5"/>
  <c r="W68" i="5"/>
  <c r="H69" i="5"/>
  <c r="J69" i="5"/>
  <c r="I69" i="5" s="1"/>
  <c r="K69" i="5"/>
  <c r="L69" i="5"/>
  <c r="W69" i="5"/>
  <c r="H70" i="5"/>
  <c r="J70" i="5"/>
  <c r="I70" i="5" s="1"/>
  <c r="K70" i="5"/>
  <c r="L70" i="5"/>
  <c r="W70" i="5"/>
  <c r="H71" i="5"/>
  <c r="J71" i="5" s="1"/>
  <c r="I71" i="5" s="1"/>
  <c r="K71" i="5"/>
  <c r="L71" i="5"/>
  <c r="W71" i="5"/>
  <c r="H72" i="5"/>
  <c r="J72" i="5" s="1"/>
  <c r="I72" i="5" s="1"/>
  <c r="K72" i="5"/>
  <c r="L72" i="5"/>
  <c r="W72" i="5"/>
  <c r="H73" i="5"/>
  <c r="J73" i="5" s="1"/>
  <c r="I73" i="5" s="1"/>
  <c r="K73" i="5"/>
  <c r="L73" i="5"/>
  <c r="W73" i="5"/>
  <c r="H74" i="5"/>
  <c r="J74" i="5"/>
  <c r="I74" i="5" s="1"/>
  <c r="M74" i="5" s="1"/>
  <c r="O74" i="5" s="1"/>
  <c r="K74" i="5"/>
  <c r="L74" i="5"/>
  <c r="W74" i="5"/>
  <c r="H75" i="5"/>
  <c r="J75" i="5" s="1"/>
  <c r="I75" i="5" s="1"/>
  <c r="K75" i="5"/>
  <c r="L75" i="5"/>
  <c r="W75" i="5"/>
  <c r="H76" i="5"/>
  <c r="J76" i="5" s="1"/>
  <c r="I76" i="5" s="1"/>
  <c r="K76" i="5"/>
  <c r="L76" i="5"/>
  <c r="W76" i="5"/>
  <c r="H77" i="5"/>
  <c r="J77" i="5" s="1"/>
  <c r="I77" i="5" s="1"/>
  <c r="K77" i="5"/>
  <c r="L77" i="5"/>
  <c r="W77" i="5"/>
  <c r="H78" i="5"/>
  <c r="J78" i="5"/>
  <c r="I78" i="5" s="1"/>
  <c r="M78" i="5" s="1"/>
  <c r="O78" i="5" s="1"/>
  <c r="K78" i="5"/>
  <c r="L78" i="5"/>
  <c r="W78" i="5"/>
  <c r="H79" i="5"/>
  <c r="J79" i="5" s="1"/>
  <c r="I79" i="5" s="1"/>
  <c r="K79" i="5"/>
  <c r="L79" i="5"/>
  <c r="W79" i="5"/>
  <c r="H80" i="5"/>
  <c r="J80" i="5" s="1"/>
  <c r="I80" i="5" s="1"/>
  <c r="K80" i="5"/>
  <c r="L80" i="5"/>
  <c r="W80" i="5"/>
  <c r="H81" i="5"/>
  <c r="J81" i="5" s="1"/>
  <c r="I81" i="5" s="1"/>
  <c r="M81" i="5" s="1"/>
  <c r="O81" i="5" s="1"/>
  <c r="K81" i="5"/>
  <c r="L81" i="5"/>
  <c r="W81" i="5"/>
  <c r="H82" i="5"/>
  <c r="J82" i="5" s="1"/>
  <c r="I82" i="5" s="1"/>
  <c r="K82" i="5"/>
  <c r="L82" i="5"/>
  <c r="W82" i="5"/>
  <c r="H83" i="5"/>
  <c r="J83" i="5" s="1"/>
  <c r="I83" i="5" s="1"/>
  <c r="K83" i="5"/>
  <c r="L83" i="5"/>
  <c r="W83" i="5"/>
  <c r="H84" i="5"/>
  <c r="J84" i="5" s="1"/>
  <c r="I84" i="5" s="1"/>
  <c r="K84" i="5"/>
  <c r="L84" i="5"/>
  <c r="W84" i="5"/>
  <c r="H85" i="5"/>
  <c r="J85" i="5" s="1"/>
  <c r="I85" i="5" s="1"/>
  <c r="M85" i="5" s="1"/>
  <c r="O85" i="5" s="1"/>
  <c r="K85" i="5"/>
  <c r="L85" i="5"/>
  <c r="W85" i="5"/>
  <c r="H86" i="5"/>
  <c r="J86" i="5" s="1"/>
  <c r="I86" i="5" s="1"/>
  <c r="K86" i="5"/>
  <c r="L86" i="5"/>
  <c r="W86" i="5"/>
  <c r="H87" i="5"/>
  <c r="J87" i="5"/>
  <c r="I87" i="5" s="1"/>
  <c r="K87" i="5"/>
  <c r="L87" i="5"/>
  <c r="W87" i="5"/>
  <c r="H88" i="5"/>
  <c r="J88" i="5" s="1"/>
  <c r="I88" i="5" s="1"/>
  <c r="K88" i="5"/>
  <c r="L88" i="5"/>
  <c r="W88" i="5"/>
  <c r="H89" i="5"/>
  <c r="J89" i="5" s="1"/>
  <c r="I89" i="5" s="1"/>
  <c r="K89" i="5"/>
  <c r="L89" i="5"/>
  <c r="W89" i="5"/>
  <c r="H90" i="5"/>
  <c r="J90" i="5" s="1"/>
  <c r="I90" i="5" s="1"/>
  <c r="K90" i="5"/>
  <c r="L90" i="5"/>
  <c r="W90" i="5"/>
  <c r="H91" i="5"/>
  <c r="J91" i="5" s="1"/>
  <c r="I91" i="5" s="1"/>
  <c r="K91" i="5"/>
  <c r="L91" i="5"/>
  <c r="W91" i="5"/>
  <c r="H92" i="5"/>
  <c r="J92" i="5" s="1"/>
  <c r="I92" i="5" s="1"/>
  <c r="K92" i="5"/>
  <c r="L92" i="5"/>
  <c r="W92" i="5"/>
  <c r="H93" i="5"/>
  <c r="J93" i="5" s="1"/>
  <c r="I93" i="5" s="1"/>
  <c r="K93" i="5"/>
  <c r="L93" i="5"/>
  <c r="W93" i="5"/>
  <c r="H94" i="5"/>
  <c r="J94" i="5" s="1"/>
  <c r="I94" i="5" s="1"/>
  <c r="K94" i="5"/>
  <c r="L94" i="5"/>
  <c r="W94" i="5"/>
  <c r="H95" i="5"/>
  <c r="J95" i="5"/>
  <c r="I95" i="5" s="1"/>
  <c r="K95" i="5"/>
  <c r="L95" i="5"/>
  <c r="W95" i="5"/>
  <c r="H96" i="5"/>
  <c r="J96" i="5" s="1"/>
  <c r="I96" i="5" s="1"/>
  <c r="K96" i="5"/>
  <c r="L96" i="5"/>
  <c r="W96" i="5"/>
  <c r="H97" i="5"/>
  <c r="J97" i="5" s="1"/>
  <c r="I97" i="5" s="1"/>
  <c r="K97" i="5"/>
  <c r="L97" i="5"/>
  <c r="W97" i="5"/>
  <c r="H98" i="5"/>
  <c r="J98" i="5" s="1"/>
  <c r="I98" i="5" s="1"/>
  <c r="K98" i="5"/>
  <c r="L98" i="5"/>
  <c r="W98" i="5"/>
  <c r="H99" i="5"/>
  <c r="J99" i="5" s="1"/>
  <c r="I99" i="5" s="1"/>
  <c r="K99" i="5"/>
  <c r="L99" i="5"/>
  <c r="W99" i="5"/>
  <c r="H100" i="5"/>
  <c r="J100" i="5" s="1"/>
  <c r="I100" i="5" s="1"/>
  <c r="K100" i="5"/>
  <c r="L100" i="5"/>
  <c r="W100" i="5"/>
  <c r="C5" i="9"/>
  <c r="D5" i="9"/>
  <c r="E5" i="9"/>
  <c r="F5" i="9"/>
  <c r="G5" i="9"/>
  <c r="S5" i="9" s="1"/>
  <c r="N5" i="9" s="1"/>
  <c r="H5" i="9"/>
  <c r="T5" i="9" s="1"/>
  <c r="J5" i="9"/>
  <c r="C6" i="9"/>
  <c r="D6" i="9"/>
  <c r="E6" i="9"/>
  <c r="F6" i="9"/>
  <c r="G6" i="9"/>
  <c r="S6" i="9" s="1"/>
  <c r="N6" i="9" s="1"/>
  <c r="H6" i="9"/>
  <c r="T6" i="9" s="1"/>
  <c r="J6" i="9"/>
  <c r="C7" i="9"/>
  <c r="D7" i="9"/>
  <c r="E7" i="9"/>
  <c r="F7" i="9"/>
  <c r="G7" i="9"/>
  <c r="S7" i="9" s="1"/>
  <c r="N7" i="9" s="1"/>
  <c r="H7" i="9"/>
  <c r="T7" i="9" s="1"/>
  <c r="J7" i="9"/>
  <c r="C8" i="9"/>
  <c r="D8" i="9"/>
  <c r="E8" i="9"/>
  <c r="F8" i="9"/>
  <c r="G8" i="9"/>
  <c r="S8" i="9" s="1"/>
  <c r="N8" i="9" s="1"/>
  <c r="H8" i="9"/>
  <c r="T8" i="9" s="1"/>
  <c r="J8" i="9"/>
  <c r="C9" i="9"/>
  <c r="D9" i="9"/>
  <c r="E9" i="9"/>
  <c r="F9" i="9"/>
  <c r="G9" i="9"/>
  <c r="S9" i="9" s="1"/>
  <c r="N9" i="9" s="1"/>
  <c r="U9" i="9" s="1"/>
  <c r="W9" i="9" s="1"/>
  <c r="Z9" i="9" s="1"/>
  <c r="O20" i="8" s="1"/>
  <c r="H9" i="9"/>
  <c r="T9" i="9" s="1"/>
  <c r="J9" i="9"/>
  <c r="C10" i="9"/>
  <c r="D10" i="9"/>
  <c r="E10" i="9"/>
  <c r="F10" i="9"/>
  <c r="G10" i="9"/>
  <c r="S10" i="9" s="1"/>
  <c r="N10" i="9" s="1"/>
  <c r="H10" i="9"/>
  <c r="T10" i="9" s="1"/>
  <c r="J10" i="9"/>
  <c r="C11" i="9"/>
  <c r="D11" i="9"/>
  <c r="E11" i="9"/>
  <c r="F11" i="9"/>
  <c r="G11" i="9"/>
  <c r="S11" i="9" s="1"/>
  <c r="N11" i="9" s="1"/>
  <c r="H11" i="9"/>
  <c r="T11" i="9" s="1"/>
  <c r="J11" i="9"/>
  <c r="C12" i="9"/>
  <c r="D12" i="9"/>
  <c r="E12" i="9"/>
  <c r="F12" i="9"/>
  <c r="G12" i="9"/>
  <c r="S12" i="9" s="1"/>
  <c r="N12" i="9" s="1"/>
  <c r="H12" i="9"/>
  <c r="T12" i="9" s="1"/>
  <c r="J12" i="9"/>
  <c r="C13" i="9"/>
  <c r="D13" i="9"/>
  <c r="E13" i="9"/>
  <c r="F13" i="9"/>
  <c r="G13" i="9"/>
  <c r="S13" i="9" s="1"/>
  <c r="N13" i="9" s="1"/>
  <c r="P13" i="9" s="1"/>
  <c r="I24" i="8" s="1"/>
  <c r="H13" i="9"/>
  <c r="T13" i="9" s="1"/>
  <c r="J13" i="9"/>
  <c r="C14" i="9"/>
  <c r="D14" i="9"/>
  <c r="E14" i="9"/>
  <c r="F14" i="9"/>
  <c r="G14" i="9"/>
  <c r="S14" i="9" s="1"/>
  <c r="N14" i="9" s="1"/>
  <c r="H14" i="9"/>
  <c r="T14" i="9" s="1"/>
  <c r="J14" i="9"/>
  <c r="C15" i="9"/>
  <c r="D15" i="9"/>
  <c r="E15" i="9"/>
  <c r="F15" i="9"/>
  <c r="G15" i="9"/>
  <c r="S15" i="9" s="1"/>
  <c r="N15" i="9" s="1"/>
  <c r="H15" i="9"/>
  <c r="T15" i="9" s="1"/>
  <c r="J15" i="9"/>
  <c r="C16" i="9"/>
  <c r="D16" i="9"/>
  <c r="E16" i="9"/>
  <c r="F16" i="9"/>
  <c r="G16" i="9"/>
  <c r="S16" i="9" s="1"/>
  <c r="N16" i="9" s="1"/>
  <c r="H16" i="9"/>
  <c r="T16" i="9" s="1"/>
  <c r="J16" i="9"/>
  <c r="S17" i="9"/>
  <c r="N17" i="9" s="1"/>
  <c r="P17" i="9" s="1"/>
  <c r="I28" i="8" s="1"/>
  <c r="T17" i="9"/>
  <c r="C18" i="9"/>
  <c r="D18" i="9"/>
  <c r="E18" i="9"/>
  <c r="F18" i="9"/>
  <c r="G18" i="9"/>
  <c r="S18" i="9" s="1"/>
  <c r="N18" i="9" s="1"/>
  <c r="H18" i="9"/>
  <c r="T18" i="9" s="1"/>
  <c r="J18" i="9"/>
  <c r="C19" i="9"/>
  <c r="D19" i="9"/>
  <c r="E19" i="9"/>
  <c r="F19" i="9"/>
  <c r="G19" i="9"/>
  <c r="S19" i="9" s="1"/>
  <c r="N19" i="9" s="1"/>
  <c r="H19" i="9"/>
  <c r="T19" i="9" s="1"/>
  <c r="J19" i="9"/>
  <c r="C20" i="9"/>
  <c r="D20" i="9"/>
  <c r="E20" i="9"/>
  <c r="F20" i="9"/>
  <c r="G20" i="9"/>
  <c r="S20" i="9" s="1"/>
  <c r="N20" i="9" s="1"/>
  <c r="H20" i="9"/>
  <c r="T20" i="9" s="1"/>
  <c r="J20" i="9"/>
  <c r="C21" i="9"/>
  <c r="D21" i="9"/>
  <c r="E21" i="9"/>
  <c r="F21" i="9"/>
  <c r="G21" i="9"/>
  <c r="S21" i="9" s="1"/>
  <c r="N21" i="9" s="1"/>
  <c r="H21" i="9"/>
  <c r="T21" i="9" s="1"/>
  <c r="J21" i="9"/>
  <c r="C22" i="9"/>
  <c r="D22" i="9"/>
  <c r="E22" i="9"/>
  <c r="F22" i="9"/>
  <c r="G22" i="9"/>
  <c r="S22" i="9" s="1"/>
  <c r="N22" i="9" s="1"/>
  <c r="H22" i="9"/>
  <c r="T22" i="9" s="1"/>
  <c r="J22" i="9"/>
  <c r="C23" i="9"/>
  <c r="D23" i="9"/>
  <c r="E23" i="9"/>
  <c r="F23" i="9"/>
  <c r="G23" i="9"/>
  <c r="S23" i="9" s="1"/>
  <c r="N23" i="9" s="1"/>
  <c r="H23" i="9"/>
  <c r="T23" i="9" s="1"/>
  <c r="J23" i="9"/>
  <c r="C24" i="9"/>
  <c r="D24" i="9"/>
  <c r="E24" i="9"/>
  <c r="F24" i="9"/>
  <c r="G24" i="9"/>
  <c r="S24" i="9" s="1"/>
  <c r="N24" i="9" s="1"/>
  <c r="H24" i="9"/>
  <c r="T24" i="9" s="1"/>
  <c r="J24" i="9"/>
  <c r="C25" i="9"/>
  <c r="D25" i="9"/>
  <c r="E25" i="9"/>
  <c r="F25" i="9"/>
  <c r="G25" i="9"/>
  <c r="S25" i="9" s="1"/>
  <c r="N25" i="9" s="1"/>
  <c r="H25" i="9"/>
  <c r="T25" i="9" s="1"/>
  <c r="J25" i="9"/>
  <c r="C26" i="9"/>
  <c r="D26" i="9"/>
  <c r="E26" i="9"/>
  <c r="F26" i="9"/>
  <c r="G26" i="9"/>
  <c r="S26" i="9" s="1"/>
  <c r="H26" i="9"/>
  <c r="T26" i="9" s="1"/>
  <c r="J26" i="9"/>
  <c r="C27" i="9"/>
  <c r="D27" i="9"/>
  <c r="E27" i="9"/>
  <c r="F27" i="9"/>
  <c r="G27" i="9"/>
  <c r="S27" i="9" s="1"/>
  <c r="H27" i="9"/>
  <c r="T27" i="9" s="1"/>
  <c r="J27" i="9"/>
  <c r="C28" i="9"/>
  <c r="D28" i="9"/>
  <c r="E28" i="9"/>
  <c r="F28" i="9"/>
  <c r="G28" i="9"/>
  <c r="S28" i="9" s="1"/>
  <c r="H28" i="9"/>
  <c r="T28" i="9" s="1"/>
  <c r="J28" i="9"/>
  <c r="C29" i="9"/>
  <c r="D29" i="9"/>
  <c r="E29" i="9"/>
  <c r="F29" i="9"/>
  <c r="G29" i="9"/>
  <c r="S29" i="9" s="1"/>
  <c r="H29" i="9"/>
  <c r="T29" i="9" s="1"/>
  <c r="J29" i="9"/>
  <c r="C30" i="9"/>
  <c r="D30" i="9"/>
  <c r="E30" i="9"/>
  <c r="F30" i="9"/>
  <c r="G30" i="9"/>
  <c r="S30" i="9" s="1"/>
  <c r="H30" i="9"/>
  <c r="T30" i="9" s="1"/>
  <c r="J30" i="9"/>
  <c r="C31" i="9"/>
  <c r="D31" i="9"/>
  <c r="E31" i="9"/>
  <c r="F31" i="9"/>
  <c r="G31" i="9"/>
  <c r="S31" i="9" s="1"/>
  <c r="H31" i="9"/>
  <c r="T31" i="9" s="1"/>
  <c r="J31" i="9"/>
  <c r="C32" i="9"/>
  <c r="D32" i="9"/>
  <c r="E32" i="9"/>
  <c r="F32" i="9"/>
  <c r="G32" i="9"/>
  <c r="S32" i="9" s="1"/>
  <c r="H32" i="9"/>
  <c r="T32" i="9" s="1"/>
  <c r="J32" i="9"/>
  <c r="C33" i="9"/>
  <c r="D33" i="9"/>
  <c r="E33" i="9"/>
  <c r="F33" i="9"/>
  <c r="G33" i="9"/>
  <c r="S33" i="9" s="1"/>
  <c r="N33" i="9" s="1"/>
  <c r="U33" i="9" s="1"/>
  <c r="W33" i="9" s="1"/>
  <c r="Z33" i="9" s="1"/>
  <c r="O44" i="8" s="1"/>
  <c r="H33" i="9"/>
  <c r="T33" i="9" s="1"/>
  <c r="I33" i="9"/>
  <c r="J33" i="9"/>
  <c r="K33" i="9"/>
  <c r="L33" i="9" s="1"/>
  <c r="C34" i="9"/>
  <c r="D34" i="9"/>
  <c r="E34" i="9"/>
  <c r="F34" i="9"/>
  <c r="G34" i="9"/>
  <c r="S34" i="9" s="1"/>
  <c r="N34" i="9" s="1"/>
  <c r="P34" i="9" s="1"/>
  <c r="I45" i="8" s="1"/>
  <c r="H34" i="9"/>
  <c r="T34" i="9" s="1"/>
  <c r="I34" i="9"/>
  <c r="J34" i="9"/>
  <c r="K34" i="9"/>
  <c r="L34" i="9" s="1"/>
  <c r="C35" i="9"/>
  <c r="D35" i="9"/>
  <c r="E35" i="9"/>
  <c r="F35" i="9"/>
  <c r="G35" i="9"/>
  <c r="S35" i="9" s="1"/>
  <c r="N35" i="9" s="1"/>
  <c r="Y35" i="9" s="1"/>
  <c r="H35" i="9"/>
  <c r="T35" i="9" s="1"/>
  <c r="I35" i="9"/>
  <c r="J35" i="9"/>
  <c r="K35" i="9"/>
  <c r="L35" i="9" s="1"/>
  <c r="C36" i="9"/>
  <c r="D36" i="9"/>
  <c r="E36" i="9"/>
  <c r="F36" i="9"/>
  <c r="G36" i="9"/>
  <c r="S36" i="9" s="1"/>
  <c r="N36" i="9" s="1"/>
  <c r="H36" i="9"/>
  <c r="T36" i="9" s="1"/>
  <c r="I36" i="9"/>
  <c r="J36" i="9"/>
  <c r="K36" i="9"/>
  <c r="L36" i="9" s="1"/>
  <c r="C37" i="9"/>
  <c r="D37" i="9"/>
  <c r="E37" i="9"/>
  <c r="F37" i="9"/>
  <c r="G37" i="9"/>
  <c r="S37" i="9" s="1"/>
  <c r="N37" i="9" s="1"/>
  <c r="Y37" i="9" s="1"/>
  <c r="H37" i="9"/>
  <c r="T37" i="9" s="1"/>
  <c r="I37" i="9"/>
  <c r="J37" i="9"/>
  <c r="K37" i="9"/>
  <c r="L37" i="9" s="1"/>
  <c r="C38" i="9"/>
  <c r="D38" i="9"/>
  <c r="E38" i="9"/>
  <c r="F38" i="9"/>
  <c r="G38" i="9"/>
  <c r="S38" i="9" s="1"/>
  <c r="N38" i="9" s="1"/>
  <c r="H38" i="9"/>
  <c r="T38" i="9" s="1"/>
  <c r="I38" i="9"/>
  <c r="J38" i="9"/>
  <c r="K38" i="9"/>
  <c r="L38" i="9" s="1"/>
  <c r="C39" i="9"/>
  <c r="D39" i="9"/>
  <c r="E39" i="9"/>
  <c r="F39" i="9"/>
  <c r="G39" i="9"/>
  <c r="S39" i="9" s="1"/>
  <c r="N39" i="9" s="1"/>
  <c r="O39" i="9" s="1"/>
  <c r="H50" i="8" s="1"/>
  <c r="H39" i="9"/>
  <c r="T39" i="9" s="1"/>
  <c r="I39" i="9"/>
  <c r="J39" i="9"/>
  <c r="K39" i="9"/>
  <c r="L39" i="9" s="1"/>
  <c r="C40" i="9"/>
  <c r="D40" i="9"/>
  <c r="E40" i="9"/>
  <c r="F40" i="9"/>
  <c r="G40" i="9"/>
  <c r="S40" i="9" s="1"/>
  <c r="N40" i="9" s="1"/>
  <c r="Y40" i="9" s="1"/>
  <c r="H40" i="9"/>
  <c r="T40" i="9" s="1"/>
  <c r="I40" i="9"/>
  <c r="J40" i="9"/>
  <c r="K40" i="9"/>
  <c r="L40" i="9" s="1"/>
  <c r="C41" i="9"/>
  <c r="D41" i="9"/>
  <c r="E41" i="9"/>
  <c r="F41" i="9"/>
  <c r="G41" i="9"/>
  <c r="S41" i="9" s="1"/>
  <c r="N41" i="9" s="1"/>
  <c r="O41" i="9" s="1"/>
  <c r="H52" i="8" s="1"/>
  <c r="H41" i="9"/>
  <c r="T41" i="9" s="1"/>
  <c r="I41" i="9"/>
  <c r="J41" i="9"/>
  <c r="K41" i="9"/>
  <c r="L41" i="9" s="1"/>
  <c r="C42" i="9"/>
  <c r="D42" i="9"/>
  <c r="E42" i="9"/>
  <c r="F42" i="9"/>
  <c r="G42" i="9"/>
  <c r="S42" i="9" s="1"/>
  <c r="N42" i="9" s="1"/>
  <c r="V42" i="9" s="1"/>
  <c r="H42" i="9"/>
  <c r="T42" i="9" s="1"/>
  <c r="I42" i="9"/>
  <c r="J42" i="9"/>
  <c r="K42" i="9"/>
  <c r="L42" i="9" s="1"/>
  <c r="C43" i="9"/>
  <c r="D43" i="9"/>
  <c r="E43" i="9"/>
  <c r="F43" i="9"/>
  <c r="G43" i="9"/>
  <c r="S43" i="9" s="1"/>
  <c r="N43" i="9" s="1"/>
  <c r="U43" i="9" s="1"/>
  <c r="W43" i="9" s="1"/>
  <c r="Z43" i="9" s="1"/>
  <c r="O54" i="8" s="1"/>
  <c r="H43" i="9"/>
  <c r="T43" i="9" s="1"/>
  <c r="I43" i="9"/>
  <c r="J43" i="9"/>
  <c r="K43" i="9"/>
  <c r="L43" i="9" s="1"/>
  <c r="C44" i="9"/>
  <c r="D44" i="9"/>
  <c r="E44" i="9"/>
  <c r="F44" i="9"/>
  <c r="G44" i="9"/>
  <c r="S44" i="9" s="1"/>
  <c r="N44" i="9" s="1"/>
  <c r="H44" i="9"/>
  <c r="T44" i="9" s="1"/>
  <c r="I44" i="9"/>
  <c r="J44" i="9"/>
  <c r="K44" i="9"/>
  <c r="L44" i="9" s="1"/>
  <c r="C45" i="9"/>
  <c r="D45" i="9"/>
  <c r="E45" i="9"/>
  <c r="F45" i="9"/>
  <c r="G45" i="9"/>
  <c r="S45" i="9" s="1"/>
  <c r="N45" i="9" s="1"/>
  <c r="Q45" i="9" s="1"/>
  <c r="J56" i="8" s="1"/>
  <c r="H45" i="9"/>
  <c r="T45" i="9" s="1"/>
  <c r="I45" i="9"/>
  <c r="J45" i="9"/>
  <c r="K45" i="9"/>
  <c r="L45" i="9" s="1"/>
  <c r="C46" i="9"/>
  <c r="D46" i="9"/>
  <c r="E46" i="9"/>
  <c r="F46" i="9"/>
  <c r="G46" i="9"/>
  <c r="S46" i="9" s="1"/>
  <c r="N46" i="9" s="1"/>
  <c r="H46" i="9"/>
  <c r="T46" i="9" s="1"/>
  <c r="I46" i="9"/>
  <c r="J46" i="9"/>
  <c r="K46" i="9"/>
  <c r="L46" i="9" s="1"/>
  <c r="C47" i="9"/>
  <c r="D47" i="9"/>
  <c r="E47" i="9"/>
  <c r="F47" i="9"/>
  <c r="G47" i="9"/>
  <c r="S47" i="9" s="1"/>
  <c r="N47" i="9" s="1"/>
  <c r="Q47" i="9" s="1"/>
  <c r="J58" i="8" s="1"/>
  <c r="H47" i="9"/>
  <c r="T47" i="9" s="1"/>
  <c r="I47" i="9"/>
  <c r="J47" i="9"/>
  <c r="K47" i="9"/>
  <c r="L47" i="9" s="1"/>
  <c r="C48" i="9"/>
  <c r="D48" i="9"/>
  <c r="E48" i="9"/>
  <c r="F48" i="9"/>
  <c r="G48" i="9"/>
  <c r="S48" i="9" s="1"/>
  <c r="N48" i="9" s="1"/>
  <c r="U48" i="9" s="1"/>
  <c r="W48" i="9" s="1"/>
  <c r="Z48" i="9" s="1"/>
  <c r="O59" i="8" s="1"/>
  <c r="H48" i="9"/>
  <c r="T48" i="9" s="1"/>
  <c r="I48" i="9"/>
  <c r="J48" i="9"/>
  <c r="K48" i="9"/>
  <c r="L48" i="9" s="1"/>
  <c r="C49" i="9"/>
  <c r="D49" i="9"/>
  <c r="E49" i="9"/>
  <c r="F49" i="9"/>
  <c r="G49" i="9"/>
  <c r="S49" i="9" s="1"/>
  <c r="N49" i="9" s="1"/>
  <c r="Q49" i="9" s="1"/>
  <c r="J60" i="8" s="1"/>
  <c r="H49" i="9"/>
  <c r="T49" i="9" s="1"/>
  <c r="I49" i="9"/>
  <c r="J49" i="9"/>
  <c r="K49" i="9"/>
  <c r="L49" i="9" s="1"/>
  <c r="C50" i="9"/>
  <c r="D50" i="9"/>
  <c r="E50" i="9"/>
  <c r="F50" i="9"/>
  <c r="G50" i="9"/>
  <c r="S50" i="9" s="1"/>
  <c r="N50" i="9" s="1"/>
  <c r="H50" i="9"/>
  <c r="T50" i="9" s="1"/>
  <c r="I50" i="9"/>
  <c r="J50" i="9"/>
  <c r="K50" i="9"/>
  <c r="L50" i="9" s="1"/>
  <c r="C51" i="9"/>
  <c r="D51" i="9"/>
  <c r="E51" i="9"/>
  <c r="F51" i="9"/>
  <c r="G51" i="9"/>
  <c r="S51" i="9" s="1"/>
  <c r="N51" i="9" s="1"/>
  <c r="U51" i="9" s="1"/>
  <c r="W51" i="9" s="1"/>
  <c r="Z51" i="9" s="1"/>
  <c r="O62" i="8" s="1"/>
  <c r="H51" i="9"/>
  <c r="T51" i="9" s="1"/>
  <c r="I51" i="9"/>
  <c r="J51" i="9"/>
  <c r="K51" i="9"/>
  <c r="L51" i="9" s="1"/>
  <c r="C52" i="9"/>
  <c r="D52" i="9"/>
  <c r="E52" i="9"/>
  <c r="F52" i="9"/>
  <c r="G52" i="9"/>
  <c r="S52" i="9" s="1"/>
  <c r="N52" i="9" s="1"/>
  <c r="H52" i="9"/>
  <c r="T52" i="9" s="1"/>
  <c r="I52" i="9"/>
  <c r="J52" i="9"/>
  <c r="K52" i="9"/>
  <c r="L52" i="9" s="1"/>
  <c r="C53" i="9"/>
  <c r="D53" i="9"/>
  <c r="E53" i="9"/>
  <c r="F53" i="9"/>
  <c r="G53" i="9"/>
  <c r="S53" i="9" s="1"/>
  <c r="N53" i="9" s="1"/>
  <c r="H53" i="9"/>
  <c r="T53" i="9" s="1"/>
  <c r="I53" i="9"/>
  <c r="J53" i="9"/>
  <c r="K53" i="9"/>
  <c r="L53" i="9" s="1"/>
  <c r="C54" i="9"/>
  <c r="D54" i="9"/>
  <c r="E54" i="9"/>
  <c r="F54" i="9"/>
  <c r="G54" i="9"/>
  <c r="S54" i="9" s="1"/>
  <c r="N54" i="9" s="1"/>
  <c r="X54" i="9" s="1"/>
  <c r="H54" i="9"/>
  <c r="T54" i="9" s="1"/>
  <c r="I54" i="9"/>
  <c r="J54" i="9"/>
  <c r="K54" i="9"/>
  <c r="L54" i="9" s="1"/>
  <c r="C55" i="9"/>
  <c r="D55" i="9"/>
  <c r="E55" i="9"/>
  <c r="F55" i="9"/>
  <c r="G55" i="9"/>
  <c r="S55" i="9" s="1"/>
  <c r="N55" i="9" s="1"/>
  <c r="Y55" i="9" s="1"/>
  <c r="H55" i="9"/>
  <c r="T55" i="9" s="1"/>
  <c r="I55" i="9"/>
  <c r="J55" i="9"/>
  <c r="K55" i="9"/>
  <c r="L55" i="9" s="1"/>
  <c r="C56" i="9"/>
  <c r="D56" i="9"/>
  <c r="E56" i="9"/>
  <c r="F56" i="9"/>
  <c r="G56" i="9"/>
  <c r="S56" i="9" s="1"/>
  <c r="N56" i="9" s="1"/>
  <c r="H56" i="9"/>
  <c r="T56" i="9" s="1"/>
  <c r="I56" i="9"/>
  <c r="J56" i="9"/>
  <c r="K56" i="9"/>
  <c r="L56" i="9" s="1"/>
  <c r="C57" i="9"/>
  <c r="D57" i="9"/>
  <c r="E57" i="9"/>
  <c r="F57" i="9"/>
  <c r="G57" i="9"/>
  <c r="S57" i="9" s="1"/>
  <c r="N57" i="9" s="1"/>
  <c r="P57" i="9" s="1"/>
  <c r="I68" i="8" s="1"/>
  <c r="H57" i="9"/>
  <c r="T57" i="9" s="1"/>
  <c r="I57" i="9"/>
  <c r="J57" i="9"/>
  <c r="K57" i="9"/>
  <c r="L57" i="9" s="1"/>
  <c r="C58" i="9"/>
  <c r="D58" i="9"/>
  <c r="E58" i="9"/>
  <c r="F58" i="9"/>
  <c r="G58" i="9"/>
  <c r="S58" i="9" s="1"/>
  <c r="N58" i="9" s="1"/>
  <c r="X58" i="9" s="1"/>
  <c r="H58" i="9"/>
  <c r="T58" i="9" s="1"/>
  <c r="I58" i="9"/>
  <c r="J58" i="9"/>
  <c r="K58" i="9"/>
  <c r="L58" i="9" s="1"/>
  <c r="C59" i="9"/>
  <c r="D59" i="9"/>
  <c r="E59" i="9"/>
  <c r="F59" i="9"/>
  <c r="G59" i="9"/>
  <c r="S59" i="9" s="1"/>
  <c r="N59" i="9" s="1"/>
  <c r="Y59" i="9" s="1"/>
  <c r="H59" i="9"/>
  <c r="T59" i="9" s="1"/>
  <c r="I59" i="9"/>
  <c r="J59" i="9"/>
  <c r="K59" i="9"/>
  <c r="L59" i="9" s="1"/>
  <c r="C60" i="9"/>
  <c r="D60" i="9"/>
  <c r="E60" i="9"/>
  <c r="F60" i="9"/>
  <c r="G60" i="9"/>
  <c r="S60" i="9" s="1"/>
  <c r="N60" i="9" s="1"/>
  <c r="H60" i="9"/>
  <c r="T60" i="9" s="1"/>
  <c r="I60" i="9"/>
  <c r="J60" i="9"/>
  <c r="K60" i="9"/>
  <c r="L60" i="9" s="1"/>
  <c r="C61" i="9"/>
  <c r="D61" i="9"/>
  <c r="E61" i="9"/>
  <c r="F61" i="9"/>
  <c r="G61" i="9"/>
  <c r="S61" i="9" s="1"/>
  <c r="N61" i="9" s="1"/>
  <c r="P61" i="9" s="1"/>
  <c r="I72" i="8" s="1"/>
  <c r="H61" i="9"/>
  <c r="T61" i="9" s="1"/>
  <c r="I61" i="9"/>
  <c r="J61" i="9"/>
  <c r="K61" i="9"/>
  <c r="L61" i="9" s="1"/>
  <c r="C62" i="9"/>
  <c r="D62" i="9"/>
  <c r="E62" i="9"/>
  <c r="F62" i="9"/>
  <c r="G62" i="9"/>
  <c r="S62" i="9" s="1"/>
  <c r="N62" i="9" s="1"/>
  <c r="R62" i="9" s="1"/>
  <c r="K73" i="8" s="1"/>
  <c r="H62" i="9"/>
  <c r="T62" i="9" s="1"/>
  <c r="I62" i="9"/>
  <c r="J62" i="9"/>
  <c r="K62" i="9"/>
  <c r="L62" i="9" s="1"/>
  <c r="C63" i="9"/>
  <c r="D63" i="9"/>
  <c r="E63" i="9"/>
  <c r="F63" i="9"/>
  <c r="G63" i="9"/>
  <c r="S63" i="9" s="1"/>
  <c r="N63" i="9" s="1"/>
  <c r="Y63" i="9" s="1"/>
  <c r="H63" i="9"/>
  <c r="T63" i="9" s="1"/>
  <c r="I63" i="9"/>
  <c r="J63" i="9"/>
  <c r="K63" i="9"/>
  <c r="L63" i="9" s="1"/>
  <c r="C64" i="9"/>
  <c r="D64" i="9"/>
  <c r="E64" i="9"/>
  <c r="F64" i="9"/>
  <c r="G64" i="9"/>
  <c r="S64" i="9" s="1"/>
  <c r="N64" i="9" s="1"/>
  <c r="H64" i="9"/>
  <c r="T64" i="9" s="1"/>
  <c r="I64" i="9"/>
  <c r="J64" i="9"/>
  <c r="K64" i="9"/>
  <c r="L64" i="9" s="1"/>
  <c r="C65" i="9"/>
  <c r="D65" i="9"/>
  <c r="E65" i="9"/>
  <c r="F65" i="9"/>
  <c r="G65" i="9"/>
  <c r="S65" i="9" s="1"/>
  <c r="N65" i="9" s="1"/>
  <c r="R65" i="9" s="1"/>
  <c r="K76" i="8" s="1"/>
  <c r="H65" i="9"/>
  <c r="T65" i="9" s="1"/>
  <c r="I65" i="9"/>
  <c r="J65" i="9"/>
  <c r="K65" i="9"/>
  <c r="L65" i="9" s="1"/>
  <c r="C66" i="9"/>
  <c r="D66" i="9"/>
  <c r="E66" i="9"/>
  <c r="F66" i="9"/>
  <c r="G66" i="9"/>
  <c r="S66" i="9" s="1"/>
  <c r="N66" i="9" s="1"/>
  <c r="V66" i="9" s="1"/>
  <c r="H66" i="9"/>
  <c r="T66" i="9" s="1"/>
  <c r="I66" i="9"/>
  <c r="J66" i="9"/>
  <c r="K66" i="9"/>
  <c r="L66" i="9" s="1"/>
  <c r="C67" i="9"/>
  <c r="D67" i="9"/>
  <c r="E67" i="9"/>
  <c r="F67" i="9"/>
  <c r="G67" i="9"/>
  <c r="S67" i="9" s="1"/>
  <c r="N67" i="9" s="1"/>
  <c r="Y67" i="9" s="1"/>
  <c r="H67" i="9"/>
  <c r="T67" i="9" s="1"/>
  <c r="I67" i="9"/>
  <c r="J67" i="9"/>
  <c r="K67" i="9"/>
  <c r="L67" i="9" s="1"/>
  <c r="C68" i="9"/>
  <c r="D68" i="9"/>
  <c r="E68" i="9"/>
  <c r="F68" i="9"/>
  <c r="G68" i="9"/>
  <c r="S68" i="9" s="1"/>
  <c r="N68" i="9" s="1"/>
  <c r="X68" i="9" s="1"/>
  <c r="H68" i="9"/>
  <c r="T68" i="9" s="1"/>
  <c r="I68" i="9"/>
  <c r="J68" i="9"/>
  <c r="K68" i="9"/>
  <c r="L68" i="9" s="1"/>
  <c r="C69" i="9"/>
  <c r="D69" i="9"/>
  <c r="E69" i="9"/>
  <c r="F69" i="9"/>
  <c r="G69" i="9"/>
  <c r="S69" i="9" s="1"/>
  <c r="N69" i="9" s="1"/>
  <c r="R69" i="9" s="1"/>
  <c r="K80" i="8" s="1"/>
  <c r="H69" i="9"/>
  <c r="T69" i="9" s="1"/>
  <c r="I69" i="9"/>
  <c r="J69" i="9"/>
  <c r="K69" i="9"/>
  <c r="L69" i="9" s="1"/>
  <c r="C70" i="9"/>
  <c r="D70" i="9"/>
  <c r="E70" i="9"/>
  <c r="F70" i="9"/>
  <c r="G70" i="9"/>
  <c r="S70" i="9" s="1"/>
  <c r="N70" i="9" s="1"/>
  <c r="V70" i="9" s="1"/>
  <c r="H70" i="9"/>
  <c r="T70" i="9" s="1"/>
  <c r="I70" i="9"/>
  <c r="J70" i="9"/>
  <c r="K70" i="9"/>
  <c r="L70" i="9" s="1"/>
  <c r="C71" i="9"/>
  <c r="D71" i="9"/>
  <c r="E71" i="9"/>
  <c r="F71" i="9"/>
  <c r="G71" i="9"/>
  <c r="S71" i="9" s="1"/>
  <c r="N71" i="9" s="1"/>
  <c r="O71" i="9" s="1"/>
  <c r="H82" i="8" s="1"/>
  <c r="H71" i="9"/>
  <c r="T71" i="9" s="1"/>
  <c r="I71" i="9"/>
  <c r="J71" i="9"/>
  <c r="K71" i="9"/>
  <c r="L71" i="9" s="1"/>
  <c r="C72" i="9"/>
  <c r="D72" i="9"/>
  <c r="E72" i="9"/>
  <c r="F72" i="9"/>
  <c r="G72" i="9"/>
  <c r="S72" i="9" s="1"/>
  <c r="N72" i="9" s="1"/>
  <c r="H72" i="9"/>
  <c r="T72" i="9" s="1"/>
  <c r="I72" i="9"/>
  <c r="J72" i="9"/>
  <c r="K72" i="9"/>
  <c r="L72" i="9" s="1"/>
  <c r="C73" i="9"/>
  <c r="D73" i="9"/>
  <c r="E73" i="9"/>
  <c r="F73" i="9"/>
  <c r="G73" i="9"/>
  <c r="S73" i="9" s="1"/>
  <c r="N73" i="9" s="1"/>
  <c r="U73" i="9" s="1"/>
  <c r="W73" i="9" s="1"/>
  <c r="Z73" i="9" s="1"/>
  <c r="O84" i="8" s="1"/>
  <c r="H73" i="9"/>
  <c r="T73" i="9" s="1"/>
  <c r="I73" i="9"/>
  <c r="J73" i="9"/>
  <c r="K73" i="9"/>
  <c r="L73" i="9" s="1"/>
  <c r="C74" i="9"/>
  <c r="D74" i="9"/>
  <c r="E74" i="9"/>
  <c r="F74" i="9"/>
  <c r="G74" i="9"/>
  <c r="S74" i="9" s="1"/>
  <c r="N74" i="9" s="1"/>
  <c r="V74" i="9" s="1"/>
  <c r="H74" i="9"/>
  <c r="T74" i="9" s="1"/>
  <c r="I74" i="9"/>
  <c r="J74" i="9"/>
  <c r="K74" i="9"/>
  <c r="L74" i="9" s="1"/>
  <c r="C75" i="9"/>
  <c r="D75" i="9"/>
  <c r="E75" i="9"/>
  <c r="F75" i="9"/>
  <c r="G75" i="9"/>
  <c r="S75" i="9" s="1"/>
  <c r="N75" i="9" s="1"/>
  <c r="Y75" i="9" s="1"/>
  <c r="H75" i="9"/>
  <c r="T75" i="9" s="1"/>
  <c r="I75" i="9"/>
  <c r="J75" i="9"/>
  <c r="K75" i="9"/>
  <c r="L75" i="9" s="1"/>
  <c r="C76" i="9"/>
  <c r="D76" i="9"/>
  <c r="E76" i="9"/>
  <c r="F76" i="9"/>
  <c r="G76" i="9"/>
  <c r="S76" i="9" s="1"/>
  <c r="N76" i="9" s="1"/>
  <c r="H76" i="9"/>
  <c r="T76" i="9" s="1"/>
  <c r="I76" i="9"/>
  <c r="J76" i="9"/>
  <c r="K76" i="9"/>
  <c r="L76" i="9" s="1"/>
  <c r="C77" i="9"/>
  <c r="D77" i="9"/>
  <c r="E77" i="9"/>
  <c r="F77" i="9"/>
  <c r="G77" i="9"/>
  <c r="S77" i="9" s="1"/>
  <c r="N77" i="9" s="1"/>
  <c r="R77" i="9" s="1"/>
  <c r="K88" i="8" s="1"/>
  <c r="H77" i="9"/>
  <c r="T77" i="9" s="1"/>
  <c r="I77" i="9"/>
  <c r="J77" i="9"/>
  <c r="K77" i="9"/>
  <c r="L77" i="9" s="1"/>
  <c r="C78" i="9"/>
  <c r="D78" i="9"/>
  <c r="E78" i="9"/>
  <c r="F78" i="9"/>
  <c r="G78" i="9"/>
  <c r="S78" i="9" s="1"/>
  <c r="N78" i="9" s="1"/>
  <c r="Y78" i="9" s="1"/>
  <c r="H78" i="9"/>
  <c r="T78" i="9" s="1"/>
  <c r="I78" i="9"/>
  <c r="J78" i="9"/>
  <c r="K78" i="9"/>
  <c r="L78" i="9" s="1"/>
  <c r="B65" i="14"/>
  <c r="C65" i="14"/>
  <c r="H65" i="14"/>
  <c r="I65" i="14" s="1"/>
  <c r="A67" i="14"/>
  <c r="A68" i="14" s="1"/>
  <c r="A69" i="14" s="1"/>
  <c r="B93" i="14"/>
  <c r="C93" i="14"/>
  <c r="H93" i="14"/>
  <c r="I93" i="14" s="1"/>
  <c r="A94" i="14"/>
  <c r="A95" i="14" s="1"/>
  <c r="A96" i="14" s="1"/>
  <c r="A97" i="14" s="1"/>
  <c r="A150" i="14"/>
  <c r="B206" i="14"/>
  <c r="C206" i="14"/>
  <c r="H206" i="14"/>
  <c r="A207" i="14"/>
  <c r="A208" i="14" s="1"/>
  <c r="Q2" i="11"/>
  <c r="B28" i="11"/>
  <c r="C28" i="11"/>
  <c r="E28" i="11"/>
  <c r="F28" i="11"/>
  <c r="G28" i="11"/>
  <c r="H28" i="11"/>
  <c r="J28" i="11"/>
  <c r="K28" i="11"/>
  <c r="L28" i="11"/>
  <c r="M28" i="11"/>
  <c r="N28" i="11"/>
  <c r="O28" i="11"/>
  <c r="B38" i="11"/>
  <c r="C38" i="11"/>
  <c r="E38" i="11"/>
  <c r="F38" i="11"/>
  <c r="G38" i="11"/>
  <c r="H38" i="11"/>
  <c r="J38" i="11"/>
  <c r="K38" i="11"/>
  <c r="L38" i="11"/>
  <c r="M38" i="11"/>
  <c r="N38" i="11"/>
  <c r="O38" i="11"/>
  <c r="B33" i="11"/>
  <c r="C33" i="11"/>
  <c r="E33" i="11"/>
  <c r="F33" i="11"/>
  <c r="G33" i="11"/>
  <c r="H33" i="11"/>
  <c r="N33" i="11"/>
  <c r="O33" i="11"/>
  <c r="B50" i="11"/>
  <c r="C50" i="11"/>
  <c r="E50" i="11"/>
  <c r="F50" i="11"/>
  <c r="G50" i="11"/>
  <c r="H50" i="11"/>
  <c r="J50" i="11"/>
  <c r="K50" i="11"/>
  <c r="L50" i="11"/>
  <c r="M50" i="11"/>
  <c r="N50" i="11"/>
  <c r="O50" i="11"/>
  <c r="B51" i="11"/>
  <c r="C51" i="11"/>
  <c r="E51" i="11"/>
  <c r="F51" i="11"/>
  <c r="G51" i="11"/>
  <c r="H51" i="11"/>
  <c r="J51" i="11"/>
  <c r="K51" i="11"/>
  <c r="L51" i="11"/>
  <c r="M51" i="11"/>
  <c r="N51" i="11"/>
  <c r="O51" i="11"/>
  <c r="B42" i="11"/>
  <c r="C42" i="11"/>
  <c r="E42" i="11"/>
  <c r="F42" i="11"/>
  <c r="G42" i="11"/>
  <c r="H42" i="11"/>
  <c r="J42" i="11"/>
  <c r="K42" i="11"/>
  <c r="L42" i="11"/>
  <c r="M42" i="11"/>
  <c r="N42" i="11"/>
  <c r="O42" i="11"/>
  <c r="B34" i="11"/>
  <c r="C34" i="11"/>
  <c r="E34" i="11"/>
  <c r="F34" i="11"/>
  <c r="G34" i="11"/>
  <c r="H34" i="11"/>
  <c r="J34" i="11"/>
  <c r="K34" i="11"/>
  <c r="L34" i="11"/>
  <c r="M34" i="11"/>
  <c r="N34" i="11"/>
  <c r="O34" i="11"/>
  <c r="B45" i="11"/>
  <c r="C45" i="11"/>
  <c r="E45" i="11"/>
  <c r="F45" i="11"/>
  <c r="G45" i="11"/>
  <c r="H45" i="11"/>
  <c r="J45" i="11"/>
  <c r="K45" i="11"/>
  <c r="L45" i="11"/>
  <c r="M45" i="11"/>
  <c r="N45" i="11"/>
  <c r="O45" i="11"/>
  <c r="B25" i="11"/>
  <c r="C25" i="11"/>
  <c r="E25" i="11"/>
  <c r="F25" i="11"/>
  <c r="G25" i="11"/>
  <c r="H25" i="11"/>
  <c r="J25" i="11"/>
  <c r="K25" i="11"/>
  <c r="L25" i="11"/>
  <c r="M25" i="11"/>
  <c r="N25" i="11"/>
  <c r="O25" i="11"/>
  <c r="B41" i="11"/>
  <c r="C41" i="11"/>
  <c r="E41" i="11"/>
  <c r="F41" i="11"/>
  <c r="G41" i="11"/>
  <c r="H41" i="11"/>
  <c r="J41" i="11"/>
  <c r="K41" i="11"/>
  <c r="L41" i="11"/>
  <c r="M41" i="11"/>
  <c r="N41" i="11"/>
  <c r="O41" i="11"/>
  <c r="B32" i="11"/>
  <c r="C32" i="11"/>
  <c r="E32" i="11"/>
  <c r="F32" i="11"/>
  <c r="J32" i="11"/>
  <c r="K32" i="11"/>
  <c r="L32" i="11"/>
  <c r="M32" i="11"/>
  <c r="N32" i="11"/>
  <c r="O32" i="11"/>
  <c r="N37" i="11"/>
  <c r="O37" i="11"/>
  <c r="B23" i="11"/>
  <c r="C23" i="11"/>
  <c r="E23" i="11"/>
  <c r="F23" i="11"/>
  <c r="G23" i="11"/>
  <c r="H23" i="11"/>
  <c r="N23" i="11"/>
  <c r="O23" i="11"/>
  <c r="B29" i="11"/>
  <c r="C29" i="11"/>
  <c r="E29" i="11"/>
  <c r="F29" i="11"/>
  <c r="G29" i="11"/>
  <c r="H29" i="11"/>
  <c r="J29" i="11"/>
  <c r="K29" i="11"/>
  <c r="L29" i="11"/>
  <c r="M29" i="11"/>
  <c r="N29" i="11"/>
  <c r="O29" i="11"/>
  <c r="B44" i="11"/>
  <c r="C44" i="11"/>
  <c r="E44" i="11"/>
  <c r="F44" i="11"/>
  <c r="G44" i="11"/>
  <c r="H44" i="11"/>
  <c r="J44" i="11"/>
  <c r="K44" i="11"/>
  <c r="L44" i="11"/>
  <c r="M44" i="11"/>
  <c r="N44" i="11"/>
  <c r="O44" i="11"/>
  <c r="B16" i="11"/>
  <c r="C16" i="11"/>
  <c r="E16" i="11"/>
  <c r="F16" i="11"/>
  <c r="G16" i="11"/>
  <c r="H16" i="11"/>
  <c r="J16" i="11"/>
  <c r="K16" i="11"/>
  <c r="L16" i="11"/>
  <c r="M16" i="11"/>
  <c r="N16" i="11"/>
  <c r="O16" i="11"/>
  <c r="B17" i="11"/>
  <c r="C17" i="11"/>
  <c r="E17" i="11"/>
  <c r="F17" i="11"/>
  <c r="G17" i="11"/>
  <c r="H17" i="11"/>
  <c r="J17" i="11"/>
  <c r="K17" i="11"/>
  <c r="L17" i="11"/>
  <c r="M17" i="11"/>
  <c r="N17" i="11"/>
  <c r="O17" i="11"/>
  <c r="B36" i="11"/>
  <c r="C36" i="11"/>
  <c r="E36" i="11"/>
  <c r="F36" i="11"/>
  <c r="G36" i="11"/>
  <c r="H36" i="11"/>
  <c r="J36" i="11"/>
  <c r="K36" i="11"/>
  <c r="L36" i="11"/>
  <c r="M36" i="11"/>
  <c r="N36" i="11"/>
  <c r="O36" i="11"/>
  <c r="B24" i="11"/>
  <c r="C24" i="11"/>
  <c r="E24" i="11"/>
  <c r="F24" i="11"/>
  <c r="G24" i="11"/>
  <c r="H24" i="11"/>
  <c r="J24" i="11"/>
  <c r="K24" i="11"/>
  <c r="L24" i="11"/>
  <c r="M24" i="11"/>
  <c r="N24" i="11"/>
  <c r="O24" i="11"/>
  <c r="B43" i="11"/>
  <c r="C43" i="11"/>
  <c r="E43" i="11"/>
  <c r="F43" i="11"/>
  <c r="N43" i="11"/>
  <c r="O43" i="11"/>
  <c r="B46" i="11"/>
  <c r="C46" i="11"/>
  <c r="E46" i="11"/>
  <c r="F46" i="11"/>
  <c r="G46" i="11"/>
  <c r="H46" i="11"/>
  <c r="J46" i="11"/>
  <c r="K46" i="11"/>
  <c r="L46" i="11"/>
  <c r="M46" i="11"/>
  <c r="N46" i="11"/>
  <c r="O46" i="11"/>
  <c r="B47" i="11"/>
  <c r="C47" i="11"/>
  <c r="E47" i="11"/>
  <c r="F47" i="11"/>
  <c r="G47" i="11"/>
  <c r="H47" i="11"/>
  <c r="J47" i="11"/>
  <c r="K47" i="11"/>
  <c r="L47" i="11"/>
  <c r="M47" i="11"/>
  <c r="N47" i="11"/>
  <c r="O47" i="11"/>
  <c r="B48" i="11"/>
  <c r="C48" i="11"/>
  <c r="E48" i="11"/>
  <c r="F48" i="11"/>
  <c r="G48" i="11"/>
  <c r="H48" i="11"/>
  <c r="J48" i="11"/>
  <c r="K48" i="11"/>
  <c r="L48" i="11"/>
  <c r="M48" i="11"/>
  <c r="N48" i="11"/>
  <c r="O48" i="11"/>
  <c r="B19" i="11"/>
  <c r="C19" i="11"/>
  <c r="E19" i="11"/>
  <c r="F19" i="11"/>
  <c r="G19" i="11"/>
  <c r="H19" i="11"/>
  <c r="J19" i="11"/>
  <c r="K19" i="11"/>
  <c r="L19" i="11"/>
  <c r="M19" i="11"/>
  <c r="N19" i="11"/>
  <c r="O19" i="11"/>
  <c r="B26" i="11"/>
  <c r="C26" i="11"/>
  <c r="E26" i="11"/>
  <c r="F26" i="11"/>
  <c r="G26" i="11"/>
  <c r="H26" i="11"/>
  <c r="J26" i="11"/>
  <c r="K26" i="11"/>
  <c r="L26" i="11"/>
  <c r="M26" i="11"/>
  <c r="N26" i="11"/>
  <c r="O26" i="11"/>
  <c r="B27" i="11"/>
  <c r="C27" i="11"/>
  <c r="E27" i="11"/>
  <c r="F27" i="11"/>
  <c r="G27" i="11"/>
  <c r="H27" i="11"/>
  <c r="J27" i="11"/>
  <c r="K27" i="11"/>
  <c r="L27" i="11"/>
  <c r="M27" i="11"/>
  <c r="N27" i="11"/>
  <c r="O27" i="11"/>
  <c r="B49" i="11"/>
  <c r="C49" i="11"/>
  <c r="E49" i="11"/>
  <c r="F49" i="11"/>
  <c r="G49" i="11"/>
  <c r="H49" i="11"/>
  <c r="J49" i="11"/>
  <c r="K49" i="11"/>
  <c r="L49" i="11"/>
  <c r="M49" i="11"/>
  <c r="N49" i="11"/>
  <c r="O49" i="11"/>
  <c r="B35" i="11"/>
  <c r="C35" i="11"/>
  <c r="E35" i="11"/>
  <c r="F35" i="11"/>
  <c r="G35" i="11"/>
  <c r="H35" i="11"/>
  <c r="J35" i="11"/>
  <c r="K35" i="11"/>
  <c r="L35" i="11"/>
  <c r="M35" i="11"/>
  <c r="N35" i="11"/>
  <c r="O35" i="11"/>
  <c r="B31" i="11"/>
  <c r="C31" i="11"/>
  <c r="E31" i="11"/>
  <c r="F31" i="11"/>
  <c r="G31" i="11"/>
  <c r="H31" i="11"/>
  <c r="J31" i="11"/>
  <c r="K31" i="11"/>
  <c r="L31" i="11"/>
  <c r="M31" i="11"/>
  <c r="N31" i="11"/>
  <c r="O31" i="11"/>
  <c r="B39" i="11"/>
  <c r="C39" i="11"/>
  <c r="E39" i="11"/>
  <c r="F39" i="11"/>
  <c r="G39" i="11"/>
  <c r="H39" i="11"/>
  <c r="J39" i="11"/>
  <c r="K39" i="11"/>
  <c r="L39" i="11"/>
  <c r="M39" i="11"/>
  <c r="N39" i="11"/>
  <c r="O39" i="11"/>
  <c r="B30" i="11"/>
  <c r="C30" i="11"/>
  <c r="E30" i="11"/>
  <c r="F30" i="11"/>
  <c r="G30" i="11"/>
  <c r="H30" i="11"/>
  <c r="J30" i="11"/>
  <c r="K30" i="11"/>
  <c r="L30" i="11"/>
  <c r="M30" i="11"/>
  <c r="N30" i="11"/>
  <c r="O30" i="11"/>
  <c r="B40" i="11"/>
  <c r="C40" i="11"/>
  <c r="E40" i="11"/>
  <c r="F40" i="11"/>
  <c r="G40" i="11"/>
  <c r="H40" i="11"/>
  <c r="J40" i="11"/>
  <c r="K40" i="11"/>
  <c r="L40" i="11"/>
  <c r="M40" i="11"/>
  <c r="N40" i="11"/>
  <c r="O40" i="11"/>
  <c r="B21" i="11"/>
  <c r="C21" i="11"/>
  <c r="E21" i="11"/>
  <c r="F21" i="11"/>
  <c r="G21" i="11"/>
  <c r="H21" i="11"/>
  <c r="J21" i="11"/>
  <c r="K21" i="11"/>
  <c r="L21" i="11"/>
  <c r="M21" i="11"/>
  <c r="N21" i="11"/>
  <c r="O21" i="11"/>
  <c r="B18" i="11"/>
  <c r="C18" i="11"/>
  <c r="E18" i="11"/>
  <c r="F18" i="11"/>
  <c r="G18" i="11"/>
  <c r="H18" i="11"/>
  <c r="J18" i="11"/>
  <c r="K18" i="11"/>
  <c r="L18" i="11"/>
  <c r="M18" i="11"/>
  <c r="N18" i="11"/>
  <c r="O18" i="11"/>
  <c r="B20" i="11"/>
  <c r="C20" i="11"/>
  <c r="E20" i="11"/>
  <c r="F20" i="11"/>
  <c r="G20" i="11"/>
  <c r="H20" i="11"/>
  <c r="J20" i="11"/>
  <c r="K20" i="11"/>
  <c r="L20" i="11"/>
  <c r="M20" i="11"/>
  <c r="N20" i="11"/>
  <c r="O20" i="11"/>
  <c r="J4" i="13"/>
  <c r="E4" i="13" s="1"/>
  <c r="E6" i="13" s="1"/>
  <c r="W17" i="13"/>
  <c r="J32" i="13"/>
  <c r="L32" i="13" s="1"/>
  <c r="K32" i="13" s="1"/>
  <c r="V32" i="13"/>
  <c r="J33" i="13"/>
  <c r="L33" i="13" s="1"/>
  <c r="K33" i="13" s="1"/>
  <c r="V33" i="13"/>
  <c r="J34" i="13"/>
  <c r="L34" i="13" s="1"/>
  <c r="K34" i="13" s="1"/>
  <c r="V34" i="13"/>
  <c r="J35" i="13"/>
  <c r="L35" i="13" s="1"/>
  <c r="K35" i="13" s="1"/>
  <c r="V35" i="13"/>
  <c r="J36" i="13"/>
  <c r="L36" i="13" s="1"/>
  <c r="K36" i="13" s="1"/>
  <c r="V36" i="13"/>
  <c r="J37" i="13"/>
  <c r="L37" i="13" s="1"/>
  <c r="K37" i="13" s="1"/>
  <c r="V37" i="13"/>
  <c r="J38" i="13"/>
  <c r="L38" i="13" s="1"/>
  <c r="K38" i="13" s="1"/>
  <c r="V38" i="13"/>
  <c r="J39" i="13"/>
  <c r="L39" i="13" s="1"/>
  <c r="K39" i="13" s="1"/>
  <c r="V39" i="13"/>
  <c r="J40" i="13"/>
  <c r="L40" i="13" s="1"/>
  <c r="K40" i="13" s="1"/>
  <c r="V40" i="13"/>
  <c r="J42" i="13"/>
  <c r="L42" i="13" s="1"/>
  <c r="K42" i="13" s="1"/>
  <c r="V42" i="13"/>
  <c r="J43" i="13"/>
  <c r="L43" i="13" s="1"/>
  <c r="K43" i="13" s="1"/>
  <c r="V43" i="13"/>
  <c r="J44" i="13"/>
  <c r="L44" i="13" s="1"/>
  <c r="K44" i="13" s="1"/>
  <c r="V44" i="13"/>
  <c r="J45" i="13"/>
  <c r="L45" i="13" s="1"/>
  <c r="K45" i="13" s="1"/>
  <c r="V45" i="13"/>
  <c r="J46" i="13"/>
  <c r="L46" i="13" s="1"/>
  <c r="K46" i="13" s="1"/>
  <c r="V46" i="13"/>
  <c r="J47" i="13"/>
  <c r="L47" i="13" s="1"/>
  <c r="K47" i="13" s="1"/>
  <c r="V47" i="13"/>
  <c r="J48" i="13"/>
  <c r="L48" i="13" s="1"/>
  <c r="K48" i="13" s="1"/>
  <c r="V48" i="13"/>
  <c r="J50" i="13"/>
  <c r="L50" i="13" s="1"/>
  <c r="K50" i="13" s="1"/>
  <c r="V50" i="13"/>
  <c r="W18" i="12"/>
  <c r="J32" i="12"/>
  <c r="L32" i="12" s="1"/>
  <c r="K32" i="12" s="1"/>
  <c r="V32" i="12"/>
  <c r="J33" i="12"/>
  <c r="L33" i="12" s="1"/>
  <c r="K33" i="12" s="1"/>
  <c r="V33" i="12"/>
  <c r="J34" i="12"/>
  <c r="L34" i="12" s="1"/>
  <c r="K34" i="12" s="1"/>
  <c r="V34" i="12"/>
  <c r="J35" i="12"/>
  <c r="L35" i="12" s="1"/>
  <c r="K35" i="12" s="1"/>
  <c r="V35" i="12"/>
  <c r="J36" i="12"/>
  <c r="L36" i="12" s="1"/>
  <c r="K36" i="12" s="1"/>
  <c r="V36" i="12"/>
  <c r="J37" i="12"/>
  <c r="L37" i="12" s="1"/>
  <c r="K37" i="12" s="1"/>
  <c r="V37" i="12"/>
  <c r="J38" i="12"/>
  <c r="L38" i="12" s="1"/>
  <c r="K38" i="12" s="1"/>
  <c r="V38" i="12"/>
  <c r="J39" i="12"/>
  <c r="L39" i="12" s="1"/>
  <c r="K39" i="12" s="1"/>
  <c r="V39" i="12"/>
  <c r="J40" i="12"/>
  <c r="L40" i="12" s="1"/>
  <c r="K40" i="12" s="1"/>
  <c r="V40" i="12"/>
  <c r="J41" i="12"/>
  <c r="L41" i="12" s="1"/>
  <c r="K41" i="12" s="1"/>
  <c r="V41" i="12"/>
  <c r="J42" i="12"/>
  <c r="L42" i="12" s="1"/>
  <c r="K42" i="12" s="1"/>
  <c r="V42" i="12"/>
  <c r="J43" i="12"/>
  <c r="L43" i="12" s="1"/>
  <c r="K43" i="12" s="1"/>
  <c r="V43" i="12"/>
  <c r="J44" i="12"/>
  <c r="L44" i="12" s="1"/>
  <c r="K44" i="12" s="1"/>
  <c r="V44" i="12"/>
  <c r="J45" i="12"/>
  <c r="L45" i="12" s="1"/>
  <c r="K45" i="12" s="1"/>
  <c r="V45" i="12"/>
  <c r="J46" i="12"/>
  <c r="L46" i="12" s="1"/>
  <c r="K46" i="12" s="1"/>
  <c r="V46" i="12"/>
  <c r="J47" i="12"/>
  <c r="L47" i="12" s="1"/>
  <c r="K47" i="12" s="1"/>
  <c r="M47" i="12"/>
  <c r="V47" i="12"/>
  <c r="J48" i="12"/>
  <c r="L48" i="12" s="1"/>
  <c r="K48" i="12" s="1"/>
  <c r="N48" i="12"/>
  <c r="V48" i="12"/>
  <c r="J50" i="12"/>
  <c r="L50" i="12" s="1"/>
  <c r="K50" i="12" s="1"/>
  <c r="V50" i="12"/>
  <c r="W17" i="7"/>
  <c r="J31" i="7"/>
  <c r="L31" i="7" s="1"/>
  <c r="K31" i="7" s="1"/>
  <c r="V31" i="7"/>
  <c r="J32" i="7"/>
  <c r="L32" i="7" s="1"/>
  <c r="K32" i="7" s="1"/>
  <c r="V32" i="7"/>
  <c r="J33" i="7"/>
  <c r="L33" i="7" s="1"/>
  <c r="K33" i="7" s="1"/>
  <c r="V33" i="7"/>
  <c r="J36" i="7"/>
  <c r="L36" i="7" s="1"/>
  <c r="K36" i="7" s="1"/>
  <c r="V36" i="7"/>
  <c r="J37" i="7"/>
  <c r="L37" i="7" s="1"/>
  <c r="K37" i="7" s="1"/>
  <c r="V37" i="7"/>
  <c r="J38" i="7"/>
  <c r="L38" i="7" s="1"/>
  <c r="K38" i="7" s="1"/>
  <c r="V38" i="7"/>
  <c r="J39" i="7"/>
  <c r="L39" i="7" s="1"/>
  <c r="K39" i="7" s="1"/>
  <c r="V39" i="7"/>
  <c r="J41" i="7"/>
  <c r="L41" i="7" s="1"/>
  <c r="K41" i="7" s="1"/>
  <c r="V41" i="7"/>
  <c r="J42" i="7"/>
  <c r="L42" i="7" s="1"/>
  <c r="K42" i="7" s="1"/>
  <c r="V42" i="7"/>
  <c r="J44" i="7"/>
  <c r="L44" i="7" s="1"/>
  <c r="K44" i="7" s="1"/>
  <c r="V44" i="7"/>
  <c r="J45" i="7"/>
  <c r="L45" i="7" s="1"/>
  <c r="K45" i="7" s="1"/>
  <c r="V45" i="7"/>
  <c r="J46" i="7"/>
  <c r="L46" i="7" s="1"/>
  <c r="K46" i="7" s="1"/>
  <c r="V46" i="7"/>
  <c r="J48" i="7"/>
  <c r="L48" i="7" s="1"/>
  <c r="K48" i="7" s="1"/>
  <c r="V48" i="7"/>
  <c r="J49" i="7"/>
  <c r="L49" i="7" s="1"/>
  <c r="K49" i="7" s="1"/>
  <c r="V49" i="7"/>
  <c r="J50" i="7"/>
  <c r="L50" i="7" s="1"/>
  <c r="K50" i="7" s="1"/>
  <c r="V50" i="7"/>
  <c r="J43" i="7"/>
  <c r="L43" i="7" s="1"/>
  <c r="K43" i="7" s="1"/>
  <c r="V43" i="7"/>
  <c r="J4" i="1"/>
  <c r="E4" i="1" s="1"/>
  <c r="E6" i="1" s="1"/>
  <c r="M33" i="1" s="1"/>
  <c r="W18" i="1"/>
  <c r="J31" i="1"/>
  <c r="L31" i="1" s="1"/>
  <c r="K31" i="1" s="1"/>
  <c r="V31" i="1"/>
  <c r="V33" i="1"/>
  <c r="V36" i="1"/>
  <c r="V37" i="1"/>
  <c r="V38" i="1"/>
  <c r="V40" i="1"/>
  <c r="V41" i="1"/>
  <c r="V42" i="1"/>
  <c r="J44" i="1"/>
  <c r="L44" i="1" s="1"/>
  <c r="K44" i="1" s="1"/>
  <c r="V44" i="1"/>
  <c r="J45" i="1"/>
  <c r="L45" i="1" s="1"/>
  <c r="K45" i="1" s="1"/>
  <c r="V45" i="1"/>
  <c r="J46" i="1"/>
  <c r="L46" i="1" s="1"/>
  <c r="K46" i="1" s="1"/>
  <c r="V46" i="1"/>
  <c r="J48" i="1"/>
  <c r="L48" i="1" s="1"/>
  <c r="K48" i="1" s="1"/>
  <c r="V48" i="1"/>
  <c r="J49" i="1"/>
  <c r="L49" i="1" s="1"/>
  <c r="K49" i="1" s="1"/>
  <c r="V49" i="1"/>
  <c r="J50" i="1"/>
  <c r="L50" i="1" s="1"/>
  <c r="K50" i="1" s="1"/>
  <c r="V50" i="1"/>
  <c r="J43" i="1"/>
  <c r="L43" i="1" s="1"/>
  <c r="K43" i="1" s="1"/>
  <c r="V43" i="1"/>
  <c r="P75" i="9"/>
  <c r="I86" i="8" s="1"/>
  <c r="Y71" i="9"/>
  <c r="X71" i="9"/>
  <c r="Q63" i="9"/>
  <c r="J74" i="8" s="1"/>
  <c r="Q55" i="9"/>
  <c r="J66" i="8" s="1"/>
  <c r="O43" i="9"/>
  <c r="H54" i="8" s="1"/>
  <c r="X40" i="9"/>
  <c r="P74" i="9"/>
  <c r="I85" i="8" s="1"/>
  <c r="R74" i="9"/>
  <c r="K85" i="8" s="1"/>
  <c r="X74" i="9"/>
  <c r="O74" i="9"/>
  <c r="H85" i="8" s="1"/>
  <c r="Q74" i="9"/>
  <c r="J85" i="8" s="1"/>
  <c r="Y74" i="9"/>
  <c r="O70" i="9"/>
  <c r="H81" i="8" s="1"/>
  <c r="Q69" i="9"/>
  <c r="J80" i="8" s="1"/>
  <c r="O65" i="9"/>
  <c r="H76" i="8" s="1"/>
  <c r="U65" i="9"/>
  <c r="W65" i="9" s="1"/>
  <c r="Z65" i="9" s="1"/>
  <c r="O76" i="8" s="1"/>
  <c r="P65" i="9"/>
  <c r="I76" i="8" s="1"/>
  <c r="X65" i="9"/>
  <c r="V62" i="9"/>
  <c r="U61" i="9"/>
  <c r="W61" i="9" s="1"/>
  <c r="Z61" i="9" s="1"/>
  <c r="O72" i="8" s="1"/>
  <c r="P58" i="9"/>
  <c r="I69" i="8" s="1"/>
  <c r="O57" i="9"/>
  <c r="H68" i="8" s="1"/>
  <c r="U57" i="9"/>
  <c r="W57" i="9" s="1"/>
  <c r="Z57" i="9" s="1"/>
  <c r="O68" i="8" s="1"/>
  <c r="X57" i="9"/>
  <c r="O54" i="9"/>
  <c r="H65" i="8" s="1"/>
  <c r="Q53" i="9"/>
  <c r="J64" i="8" s="1"/>
  <c r="U53" i="9"/>
  <c r="W53" i="9" s="1"/>
  <c r="Z53" i="9" s="1"/>
  <c r="O64" i="8" s="1"/>
  <c r="Y53" i="9"/>
  <c r="R53" i="9"/>
  <c r="K64" i="8" s="1"/>
  <c r="V53" i="9"/>
  <c r="P50" i="9"/>
  <c r="I61" i="8" s="1"/>
  <c r="R50" i="9"/>
  <c r="K61" i="8" s="1"/>
  <c r="V50" i="9"/>
  <c r="X50" i="9"/>
  <c r="O50" i="9"/>
  <c r="H61" i="8" s="1"/>
  <c r="Q50" i="9"/>
  <c r="J61" i="8" s="1"/>
  <c r="U50" i="9"/>
  <c r="W50" i="9" s="1"/>
  <c r="Z50" i="9" s="1"/>
  <c r="O61" i="8" s="1"/>
  <c r="Y50" i="9"/>
  <c r="P49" i="9"/>
  <c r="I60" i="8" s="1"/>
  <c r="P46" i="9"/>
  <c r="I57" i="8" s="1"/>
  <c r="R46" i="9"/>
  <c r="K57" i="8" s="1"/>
  <c r="V46" i="9"/>
  <c r="X46" i="9"/>
  <c r="O46" i="9"/>
  <c r="H57" i="8" s="1"/>
  <c r="Q46" i="9"/>
  <c r="J57" i="8" s="1"/>
  <c r="U46" i="9"/>
  <c r="W46" i="9" s="1"/>
  <c r="Z46" i="9" s="1"/>
  <c r="O57" i="8" s="1"/>
  <c r="Y46" i="9"/>
  <c r="R45" i="9"/>
  <c r="K56" i="8" s="1"/>
  <c r="X42" i="9"/>
  <c r="Y42" i="9"/>
  <c r="Y41" i="9"/>
  <c r="P41" i="9"/>
  <c r="I52" i="8" s="1"/>
  <c r="P38" i="9"/>
  <c r="I49" i="8" s="1"/>
  <c r="R38" i="9"/>
  <c r="K49" i="8" s="1"/>
  <c r="V38" i="9"/>
  <c r="X38" i="9"/>
  <c r="O38" i="9"/>
  <c r="H49" i="8" s="1"/>
  <c r="Q38" i="9"/>
  <c r="J49" i="8" s="1"/>
  <c r="U38" i="9"/>
  <c r="W38" i="9" s="1"/>
  <c r="Z38" i="9" s="1"/>
  <c r="O49" i="8" s="1"/>
  <c r="Y38" i="9"/>
  <c r="R34" i="9"/>
  <c r="K45" i="8" s="1"/>
  <c r="V34" i="9"/>
  <c r="Q34" i="9"/>
  <c r="J45" i="8" s="1"/>
  <c r="U34" i="9"/>
  <c r="W34" i="9" s="1"/>
  <c r="Z34" i="9" s="1"/>
  <c r="O45" i="8" s="1"/>
  <c r="O33" i="9"/>
  <c r="H44" i="8" s="1"/>
  <c r="R33" i="9"/>
  <c r="K44" i="8" s="1"/>
  <c r="V17" i="9"/>
  <c r="X17" i="9"/>
  <c r="V13" i="9"/>
  <c r="X13" i="9"/>
  <c r="Y17" i="9"/>
  <c r="U17" i="9"/>
  <c r="W17" i="9" s="1"/>
  <c r="Z17" i="9" s="1"/>
  <c r="O28" i="8" s="1"/>
  <c r="P28" i="8" s="1"/>
  <c r="Q28" i="8" s="1"/>
  <c r="U13" i="9"/>
  <c r="W13" i="9" s="1"/>
  <c r="Z13" i="9" s="1"/>
  <c r="O24" i="8" s="1"/>
  <c r="Q13" i="9"/>
  <c r="J24" i="8" s="1"/>
  <c r="X77" i="9" l="1"/>
  <c r="R57" i="9"/>
  <c r="K68" i="8" s="1"/>
  <c r="X61" i="9"/>
  <c r="V69" i="9"/>
  <c r="U74" i="9"/>
  <c r="W74" i="9" s="1"/>
  <c r="Z74" i="9" s="1"/>
  <c r="O85" i="8" s="1"/>
  <c r="P77" i="9"/>
  <c r="I88" i="8" s="1"/>
  <c r="X43" i="9"/>
  <c r="V47" i="9"/>
  <c r="O55" i="9"/>
  <c r="H66" i="8" s="1"/>
  <c r="O63" i="9"/>
  <c r="H74" i="8" s="1"/>
  <c r="V71" i="9"/>
  <c r="U71" i="9"/>
  <c r="W71" i="9" s="1"/>
  <c r="Z71" i="9" s="1"/>
  <c r="O82" i="8" s="1"/>
  <c r="O75" i="9"/>
  <c r="H86" i="8" s="1"/>
  <c r="R39" i="9"/>
  <c r="K50" i="8" s="1"/>
  <c r="P43" i="9"/>
  <c r="I54" i="8" s="1"/>
  <c r="U47" i="9"/>
  <c r="W47" i="9" s="1"/>
  <c r="Z47" i="9" s="1"/>
  <c r="O58" i="8" s="1"/>
  <c r="Q59" i="9"/>
  <c r="J70" i="8" s="1"/>
  <c r="Q67" i="9"/>
  <c r="J78" i="8" s="1"/>
  <c r="R71" i="9"/>
  <c r="K82" i="8" s="1"/>
  <c r="Q71" i="9"/>
  <c r="J82" i="8" s="1"/>
  <c r="Q39" i="9"/>
  <c r="J50" i="8" s="1"/>
  <c r="Y43" i="9"/>
  <c r="Y51" i="9"/>
  <c r="O59" i="9"/>
  <c r="H70" i="8" s="1"/>
  <c r="O67" i="9"/>
  <c r="H78" i="8" s="1"/>
  <c r="P71" i="9"/>
  <c r="I82" i="8" s="1"/>
  <c r="X52" i="9"/>
  <c r="R52" i="9"/>
  <c r="K63" i="8" s="1"/>
  <c r="X76" i="9"/>
  <c r="P76" i="9"/>
  <c r="I87" i="8" s="1"/>
  <c r="O76" i="9"/>
  <c r="H87" i="8" s="1"/>
  <c r="Y13" i="9"/>
  <c r="O13" i="9"/>
  <c r="H24" i="8" s="1"/>
  <c r="R13" i="9"/>
  <c r="K24" i="8" s="1"/>
  <c r="R17" i="9"/>
  <c r="K28" i="8" s="1"/>
  <c r="X41" i="9"/>
  <c r="U41" i="9"/>
  <c r="W41" i="9" s="1"/>
  <c r="Z41" i="9" s="1"/>
  <c r="O52" i="8" s="1"/>
  <c r="P54" i="9"/>
  <c r="I65" i="8" s="1"/>
  <c r="Y66" i="9"/>
  <c r="V48" i="9"/>
  <c r="R55" i="9"/>
  <c r="K66" i="8" s="1"/>
  <c r="R59" i="9"/>
  <c r="K70" i="8" s="1"/>
  <c r="R63" i="9"/>
  <c r="K74" i="8" s="1"/>
  <c r="R67" i="9"/>
  <c r="K78" i="8" s="1"/>
  <c r="O68" i="9"/>
  <c r="H79" i="8" s="1"/>
  <c r="Q17" i="9"/>
  <c r="J28" i="8" s="1"/>
  <c r="O17" i="9"/>
  <c r="H28" i="8" s="1"/>
  <c r="V41" i="9"/>
  <c r="O58" i="9"/>
  <c r="H69" i="8" s="1"/>
  <c r="U62" i="9"/>
  <c r="W62" i="9" s="1"/>
  <c r="Z62" i="9" s="1"/>
  <c r="O73" i="8" s="1"/>
  <c r="X66" i="9"/>
  <c r="X51" i="9"/>
  <c r="P55" i="9"/>
  <c r="I66" i="8" s="1"/>
  <c r="P59" i="9"/>
  <c r="I70" i="8" s="1"/>
  <c r="P63" i="9"/>
  <c r="I74" i="8" s="1"/>
  <c r="P67" i="9"/>
  <c r="I78" i="8" s="1"/>
  <c r="P68" i="9"/>
  <c r="I79" i="8" s="1"/>
  <c r="V44" i="9"/>
  <c r="X44" i="9"/>
  <c r="O44" i="9"/>
  <c r="H55" i="8" s="1"/>
  <c r="Y44" i="9"/>
  <c r="P44" i="9"/>
  <c r="I55" i="8" s="1"/>
  <c r="X36" i="9"/>
  <c r="P36" i="9"/>
  <c r="I47" i="8" s="1"/>
  <c r="O36" i="9"/>
  <c r="H47" i="8" s="1"/>
  <c r="Q36" i="9"/>
  <c r="J47" i="8" s="1"/>
  <c r="R36" i="9"/>
  <c r="K47" i="8" s="1"/>
  <c r="X33" i="9"/>
  <c r="Y33" i="9"/>
  <c r="Q42" i="9"/>
  <c r="J53" i="8" s="1"/>
  <c r="R42" i="9"/>
  <c r="K53" i="8" s="1"/>
  <c r="U54" i="9"/>
  <c r="W54" i="9" s="1"/>
  <c r="Z54" i="9" s="1"/>
  <c r="O65" i="8" s="1"/>
  <c r="V54" i="9"/>
  <c r="U58" i="9"/>
  <c r="W58" i="9" s="1"/>
  <c r="Z58" i="9" s="1"/>
  <c r="O69" i="8" s="1"/>
  <c r="V58" i="9"/>
  <c r="O62" i="9"/>
  <c r="H73" i="8" s="1"/>
  <c r="P62" i="9"/>
  <c r="I73" i="8" s="1"/>
  <c r="Q66" i="9"/>
  <c r="J77" i="8" s="1"/>
  <c r="R66" i="9"/>
  <c r="K77" i="8" s="1"/>
  <c r="X39" i="9"/>
  <c r="Y39" i="9"/>
  <c r="P47" i="9"/>
  <c r="I58" i="8" s="1"/>
  <c r="O47" i="9"/>
  <c r="H58" i="8" s="1"/>
  <c r="R51" i="9"/>
  <c r="K62" i="8" s="1"/>
  <c r="Q51" i="9"/>
  <c r="J62" i="8" s="1"/>
  <c r="U68" i="9"/>
  <c r="W68" i="9" s="1"/>
  <c r="Z68" i="9" s="1"/>
  <c r="O79" i="8" s="1"/>
  <c r="V68" i="9"/>
  <c r="V75" i="9"/>
  <c r="U75" i="9"/>
  <c r="W75" i="9" s="1"/>
  <c r="Z75" i="9" s="1"/>
  <c r="O86" i="8" s="1"/>
  <c r="U76" i="9"/>
  <c r="W76" i="9" s="1"/>
  <c r="Z76" i="9" s="1"/>
  <c r="O87" i="8" s="1"/>
  <c r="V76" i="9"/>
  <c r="V33" i="9"/>
  <c r="Q33" i="9"/>
  <c r="J44" i="8" s="1"/>
  <c r="O42" i="9"/>
  <c r="H53" i="8" s="1"/>
  <c r="P42" i="9"/>
  <c r="I53" i="8" s="1"/>
  <c r="O49" i="9"/>
  <c r="H60" i="8" s="1"/>
  <c r="Q54" i="9"/>
  <c r="J65" i="8" s="1"/>
  <c r="R54" i="9"/>
  <c r="K65" i="8" s="1"/>
  <c r="Q58" i="9"/>
  <c r="J69" i="8" s="1"/>
  <c r="R58" i="9"/>
  <c r="K69" i="8" s="1"/>
  <c r="Y62" i="9"/>
  <c r="X62" i="9"/>
  <c r="O66" i="9"/>
  <c r="H77" i="8" s="1"/>
  <c r="P66" i="9"/>
  <c r="I77" i="8" s="1"/>
  <c r="V39" i="9"/>
  <c r="U39" i="9"/>
  <c r="W39" i="9" s="1"/>
  <c r="Z39" i="9" s="1"/>
  <c r="O50" i="8" s="1"/>
  <c r="X47" i="9"/>
  <c r="Y47" i="9"/>
  <c r="P51" i="9"/>
  <c r="I62" i="8" s="1"/>
  <c r="O51" i="9"/>
  <c r="H62" i="8" s="1"/>
  <c r="Q68" i="9"/>
  <c r="J79" i="8" s="1"/>
  <c r="R68" i="9"/>
  <c r="K79" i="8" s="1"/>
  <c r="R75" i="9"/>
  <c r="K86" i="8" s="1"/>
  <c r="Q75" i="9"/>
  <c r="J86" i="8" s="1"/>
  <c r="Q76" i="9"/>
  <c r="J87" i="8" s="1"/>
  <c r="R76" i="9"/>
  <c r="K87" i="8" s="1"/>
  <c r="P33" i="9"/>
  <c r="I44" i="8" s="1"/>
  <c r="O37" i="9"/>
  <c r="H48" i="8" s="1"/>
  <c r="U42" i="9"/>
  <c r="W42" i="9" s="1"/>
  <c r="Z42" i="9" s="1"/>
  <c r="O53" i="8" s="1"/>
  <c r="U45" i="9"/>
  <c r="W45" i="9" s="1"/>
  <c r="Z45" i="9" s="1"/>
  <c r="O56" i="8" s="1"/>
  <c r="Y54" i="9"/>
  <c r="Y58" i="9"/>
  <c r="Q62" i="9"/>
  <c r="J73" i="8" s="1"/>
  <c r="U66" i="9"/>
  <c r="W66" i="9" s="1"/>
  <c r="Z66" i="9" s="1"/>
  <c r="O77" i="8" s="1"/>
  <c r="R35" i="9"/>
  <c r="K46" i="8" s="1"/>
  <c r="P39" i="9"/>
  <c r="I50" i="8" s="1"/>
  <c r="R47" i="9"/>
  <c r="K58" i="8" s="1"/>
  <c r="V51" i="9"/>
  <c r="Y68" i="9"/>
  <c r="X75" i="9"/>
  <c r="Y76" i="9"/>
  <c r="Y70" i="9"/>
  <c r="X73" i="9"/>
  <c r="R78" i="9"/>
  <c r="K89" i="8" s="1"/>
  <c r="O35" i="9"/>
  <c r="H46" i="8" s="1"/>
  <c r="O52" i="9"/>
  <c r="H63" i="8" s="1"/>
  <c r="V37" i="9"/>
  <c r="O45" i="9"/>
  <c r="H56" i="8" s="1"/>
  <c r="X70" i="9"/>
  <c r="P35" i="9"/>
  <c r="I46" i="8" s="1"/>
  <c r="P52" i="9"/>
  <c r="I63" i="8" s="1"/>
  <c r="P37" i="9"/>
  <c r="I48" i="8" s="1"/>
  <c r="V45" i="9"/>
  <c r="R49" i="9"/>
  <c r="K60" i="8" s="1"/>
  <c r="P70" i="9"/>
  <c r="I81" i="8" s="1"/>
  <c r="Q78" i="9"/>
  <c r="J89" i="8" s="1"/>
  <c r="Q35" i="9"/>
  <c r="J46" i="8" s="1"/>
  <c r="Q52" i="9"/>
  <c r="J63" i="8" s="1"/>
  <c r="X9" i="9"/>
  <c r="P9" i="9"/>
  <c r="I20" i="8" s="1"/>
  <c r="Y34" i="9"/>
  <c r="X34" i="9"/>
  <c r="X37" i="9"/>
  <c r="Q37" i="9"/>
  <c r="J48" i="8" s="1"/>
  <c r="X45" i="9"/>
  <c r="Y45" i="9"/>
  <c r="V49" i="9"/>
  <c r="U49" i="9"/>
  <c r="W49" i="9" s="1"/>
  <c r="Z49" i="9" s="1"/>
  <c r="O60" i="8" s="1"/>
  <c r="Y69" i="9"/>
  <c r="Q70" i="9"/>
  <c r="J81" i="8" s="1"/>
  <c r="R70" i="9"/>
  <c r="K81" i="8" s="1"/>
  <c r="O73" i="9"/>
  <c r="H84" i="8" s="1"/>
  <c r="U78" i="9"/>
  <c r="W78" i="9" s="1"/>
  <c r="Z78" i="9" s="1"/>
  <c r="O89" i="8" s="1"/>
  <c r="V78" i="9"/>
  <c r="V35" i="9"/>
  <c r="U35" i="9"/>
  <c r="W35" i="9" s="1"/>
  <c r="Z35" i="9" s="1"/>
  <c r="O46" i="8" s="1"/>
  <c r="U36" i="9"/>
  <c r="W36" i="9" s="1"/>
  <c r="Z36" i="9" s="1"/>
  <c r="O47" i="8" s="1"/>
  <c r="V36" i="9"/>
  <c r="Q40" i="9"/>
  <c r="J51" i="8" s="1"/>
  <c r="R43" i="9"/>
  <c r="K54" i="8" s="1"/>
  <c r="Q43" i="9"/>
  <c r="J54" i="8" s="1"/>
  <c r="Q44" i="9"/>
  <c r="J55" i="8" s="1"/>
  <c r="R44" i="9"/>
  <c r="K55" i="8" s="1"/>
  <c r="U52" i="9"/>
  <c r="W52" i="9" s="1"/>
  <c r="Z52" i="9" s="1"/>
  <c r="O63" i="8" s="1"/>
  <c r="V52" i="9"/>
  <c r="V55" i="9"/>
  <c r="U55" i="9"/>
  <c r="W55" i="9" s="1"/>
  <c r="Z55" i="9" s="1"/>
  <c r="O66" i="8" s="1"/>
  <c r="V59" i="9"/>
  <c r="U59" i="9"/>
  <c r="W59" i="9" s="1"/>
  <c r="Z59" i="9" s="1"/>
  <c r="O70" i="8" s="1"/>
  <c r="V63" i="9"/>
  <c r="U63" i="9"/>
  <c r="W63" i="9" s="1"/>
  <c r="Z63" i="9" s="1"/>
  <c r="O74" i="8" s="1"/>
  <c r="V67" i="9"/>
  <c r="U67" i="9"/>
  <c r="W67" i="9" s="1"/>
  <c r="Z67" i="9" s="1"/>
  <c r="O78" i="8" s="1"/>
  <c r="O78" i="9"/>
  <c r="H89" i="8" s="1"/>
  <c r="P78" i="9"/>
  <c r="I89" i="8" s="1"/>
  <c r="O34" i="9"/>
  <c r="H45" i="8" s="1"/>
  <c r="P45" i="9"/>
  <c r="I56" i="8" s="1"/>
  <c r="X49" i="9"/>
  <c r="Y49" i="9"/>
  <c r="U70" i="9"/>
  <c r="W70" i="9" s="1"/>
  <c r="Z70" i="9" s="1"/>
  <c r="O81" i="8" s="1"/>
  <c r="P73" i="9"/>
  <c r="I84" i="8" s="1"/>
  <c r="O77" i="9"/>
  <c r="H88" i="8" s="1"/>
  <c r="X78" i="9"/>
  <c r="X35" i="9"/>
  <c r="Y36" i="9"/>
  <c r="V43" i="9"/>
  <c r="U44" i="9"/>
  <c r="W44" i="9" s="1"/>
  <c r="Z44" i="9" s="1"/>
  <c r="O55" i="8" s="1"/>
  <c r="Y52" i="9"/>
  <c r="X55" i="9"/>
  <c r="X59" i="9"/>
  <c r="X63" i="9"/>
  <c r="X67" i="9"/>
  <c r="X60" i="9"/>
  <c r="Y60" i="9"/>
  <c r="U60" i="9"/>
  <c r="W60" i="9" s="1"/>
  <c r="Z60" i="9" s="1"/>
  <c r="O71" i="8" s="1"/>
  <c r="P60" i="9"/>
  <c r="I71" i="8" s="1"/>
  <c r="O60" i="9"/>
  <c r="H71" i="8" s="1"/>
  <c r="R60" i="9"/>
  <c r="K71" i="8" s="1"/>
  <c r="Q60" i="9"/>
  <c r="J71" i="8" s="1"/>
  <c r="V60" i="9"/>
  <c r="M53" i="5"/>
  <c r="O53" i="5" s="1"/>
  <c r="N40" i="1"/>
  <c r="N39" i="1"/>
  <c r="N36" i="1"/>
  <c r="N32" i="1"/>
  <c r="I206" i="14"/>
  <c r="M86" i="5"/>
  <c r="O86" i="5" s="1"/>
  <c r="L32" i="5"/>
  <c r="K29" i="5"/>
  <c r="L28" i="5"/>
  <c r="K26" i="5"/>
  <c r="N42" i="1"/>
  <c r="N41" i="1"/>
  <c r="M40" i="1"/>
  <c r="O40" i="1" s="1"/>
  <c r="Q40" i="1" s="1"/>
  <c r="M39" i="1"/>
  <c r="O39" i="1" s="1"/>
  <c r="Q39" i="1" s="1"/>
  <c r="N38" i="1"/>
  <c r="N37" i="1"/>
  <c r="M36" i="1"/>
  <c r="O36" i="1" s="1"/>
  <c r="Q36" i="1" s="1"/>
  <c r="N33" i="1"/>
  <c r="M32" i="1"/>
  <c r="O32" i="1" s="1"/>
  <c r="Q32" i="1" s="1"/>
  <c r="R25" i="5"/>
  <c r="X25" i="5" s="1"/>
  <c r="Y25" i="5" s="1"/>
  <c r="M42" i="1"/>
  <c r="O42" i="1" s="1"/>
  <c r="Q42" i="1" s="1"/>
  <c r="M41" i="1"/>
  <c r="M38" i="1"/>
  <c r="M37" i="1"/>
  <c r="O37" i="1" s="1"/>
  <c r="Q37" i="1" s="1"/>
  <c r="C208" i="14"/>
  <c r="Q9" i="9"/>
  <c r="J20" i="8" s="1"/>
  <c r="O9" i="9"/>
  <c r="H20" i="8" s="1"/>
  <c r="R9" i="9"/>
  <c r="K20" i="8" s="1"/>
  <c r="U77" i="9"/>
  <c r="W77" i="9" s="1"/>
  <c r="Z77" i="9" s="1"/>
  <c r="O88" i="8" s="1"/>
  <c r="R72" i="9"/>
  <c r="K83" i="8" s="1"/>
  <c r="Q72" i="9"/>
  <c r="J83" i="8" s="1"/>
  <c r="V72" i="9"/>
  <c r="U72" i="9"/>
  <c r="W72" i="9" s="1"/>
  <c r="Z72" i="9" s="1"/>
  <c r="O83" i="8" s="1"/>
  <c r="X72" i="9"/>
  <c r="Y72" i="9"/>
  <c r="P72" i="9"/>
  <c r="I83" i="8" s="1"/>
  <c r="O72" i="9"/>
  <c r="H83" i="8" s="1"/>
  <c r="U69" i="9"/>
  <c r="W69" i="9" s="1"/>
  <c r="Z69" i="9" s="1"/>
  <c r="O80" i="8" s="1"/>
  <c r="O69" i="9"/>
  <c r="H80" i="8" s="1"/>
  <c r="P69" i="9"/>
  <c r="I80" i="8" s="1"/>
  <c r="X69" i="9"/>
  <c r="Y65" i="9"/>
  <c r="V65" i="9"/>
  <c r="Q65" i="9"/>
  <c r="J76" i="8" s="1"/>
  <c r="P40" i="9"/>
  <c r="I51" i="8" s="1"/>
  <c r="O40" i="9"/>
  <c r="H51" i="8" s="1"/>
  <c r="R40" i="9"/>
  <c r="K51" i="8" s="1"/>
  <c r="V40" i="9"/>
  <c r="U40" i="9"/>
  <c r="W40" i="9" s="1"/>
  <c r="Z40" i="9" s="1"/>
  <c r="O51" i="8" s="1"/>
  <c r="U37" i="9"/>
  <c r="W37" i="9" s="1"/>
  <c r="Z37" i="9" s="1"/>
  <c r="O48" i="8" s="1"/>
  <c r="R37" i="9"/>
  <c r="K48" i="8" s="1"/>
  <c r="R64" i="9"/>
  <c r="K75" i="8" s="1"/>
  <c r="Q64" i="9"/>
  <c r="J75" i="8" s="1"/>
  <c r="V64" i="9"/>
  <c r="U64" i="9"/>
  <c r="W64" i="9" s="1"/>
  <c r="Z64" i="9" s="1"/>
  <c r="O75" i="8" s="1"/>
  <c r="X64" i="9"/>
  <c r="Y64" i="9"/>
  <c r="P64" i="9"/>
  <c r="I75" i="8" s="1"/>
  <c r="O64" i="9"/>
  <c r="H75" i="8" s="1"/>
  <c r="Y61" i="9"/>
  <c r="V61" i="9"/>
  <c r="Q61" i="9"/>
  <c r="J72" i="8" s="1"/>
  <c r="Y57" i="9"/>
  <c r="V57" i="9"/>
  <c r="Q57" i="9"/>
  <c r="J68" i="8" s="1"/>
  <c r="R61" i="9"/>
  <c r="K72" i="8" s="1"/>
  <c r="O61" i="9"/>
  <c r="H72" i="8" s="1"/>
  <c r="V56" i="9"/>
  <c r="U56" i="9"/>
  <c r="W56" i="9" s="1"/>
  <c r="Z56" i="9" s="1"/>
  <c r="O67" i="8" s="1"/>
  <c r="X56" i="9"/>
  <c r="Y56" i="9"/>
  <c r="P56" i="9"/>
  <c r="I67" i="8" s="1"/>
  <c r="O56" i="9"/>
  <c r="H67" i="8" s="1"/>
  <c r="R56" i="9"/>
  <c r="K67" i="8" s="1"/>
  <c r="Q56" i="9"/>
  <c r="J67" i="8" s="1"/>
  <c r="O53" i="9"/>
  <c r="H64" i="8" s="1"/>
  <c r="P53" i="9"/>
  <c r="I64" i="8" s="1"/>
  <c r="X53" i="9"/>
  <c r="Q77" i="9"/>
  <c r="J88" i="8" s="1"/>
  <c r="Y77" i="9"/>
  <c r="V77" i="9"/>
  <c r="Q73" i="9"/>
  <c r="J84" i="8" s="1"/>
  <c r="R73" i="9"/>
  <c r="K84" i="8" s="1"/>
  <c r="Y73" i="9"/>
  <c r="V73" i="9"/>
  <c r="X48" i="9"/>
  <c r="Y48" i="9"/>
  <c r="P48" i="9"/>
  <c r="I59" i="8" s="1"/>
  <c r="O48" i="9"/>
  <c r="H59" i="8" s="1"/>
  <c r="R48" i="9"/>
  <c r="K59" i="8" s="1"/>
  <c r="Q48" i="9"/>
  <c r="J59" i="8" s="1"/>
  <c r="Q41" i="9"/>
  <c r="J52" i="8" s="1"/>
  <c r="R41" i="9"/>
  <c r="K52" i="8" s="1"/>
  <c r="V9" i="9"/>
  <c r="Y9" i="9"/>
  <c r="O41" i="1"/>
  <c r="Q41" i="1" s="1"/>
  <c r="O38" i="1"/>
  <c r="Q38" i="1" s="1"/>
  <c r="O33" i="1"/>
  <c r="Q33" i="1" s="1"/>
  <c r="M31" i="1"/>
  <c r="O31" i="1" s="1"/>
  <c r="Q31" i="1" s="1"/>
  <c r="E7" i="1"/>
  <c r="M46" i="1"/>
  <c r="O46" i="1" s="1"/>
  <c r="Q46" i="1" s="1"/>
  <c r="M50" i="1"/>
  <c r="O50" i="1" s="1"/>
  <c r="Q50" i="1" s="1"/>
  <c r="M45" i="1"/>
  <c r="O45" i="1" s="1"/>
  <c r="Q45" i="1" s="1"/>
  <c r="N46" i="1"/>
  <c r="M49" i="1"/>
  <c r="O49" i="1" s="1"/>
  <c r="Q49" i="1" s="1"/>
  <c r="N50" i="1"/>
  <c r="N31" i="1"/>
  <c r="M44" i="1"/>
  <c r="O44" i="1" s="1"/>
  <c r="Q44" i="1" s="1"/>
  <c r="N45" i="1"/>
  <c r="M48" i="1"/>
  <c r="O48" i="1" s="1"/>
  <c r="Q48" i="1" s="1"/>
  <c r="N49" i="1"/>
  <c r="M43" i="1"/>
  <c r="O43" i="1" s="1"/>
  <c r="Q43" i="1" s="1"/>
  <c r="N44" i="1"/>
  <c r="N48" i="1"/>
  <c r="N43" i="1"/>
  <c r="M31" i="7"/>
  <c r="O31" i="7" s="1"/>
  <c r="Q31" i="7" s="1"/>
  <c r="N32" i="7"/>
  <c r="M36" i="7"/>
  <c r="O36" i="7" s="1"/>
  <c r="Q36" i="7" s="1"/>
  <c r="N37" i="7"/>
  <c r="N44" i="7"/>
  <c r="N48" i="7"/>
  <c r="M43" i="7"/>
  <c r="O43" i="7" s="1"/>
  <c r="Q43" i="7" s="1"/>
  <c r="N33" i="7"/>
  <c r="N36" i="7"/>
  <c r="M37" i="7"/>
  <c r="O37" i="7" s="1"/>
  <c r="Q37" i="7" s="1"/>
  <c r="N38" i="7"/>
  <c r="M42" i="7"/>
  <c r="O42" i="7" s="1"/>
  <c r="Q42" i="7" s="1"/>
  <c r="M45" i="7"/>
  <c r="O45" i="7" s="1"/>
  <c r="Q45" i="7" s="1"/>
  <c r="N46" i="7"/>
  <c r="P46" i="7" s="1"/>
  <c r="R46" i="7" s="1"/>
  <c r="M48" i="7"/>
  <c r="O48" i="7" s="1"/>
  <c r="Q48" i="7" s="1"/>
  <c r="N49" i="7"/>
  <c r="N31" i="7"/>
  <c r="M32" i="7"/>
  <c r="O32" i="7" s="1"/>
  <c r="Q32" i="7" s="1"/>
  <c r="M41" i="7"/>
  <c r="O41" i="7" s="1"/>
  <c r="Q41" i="7" s="1"/>
  <c r="N42" i="7"/>
  <c r="M44" i="7"/>
  <c r="O44" i="7" s="1"/>
  <c r="Q44" i="7" s="1"/>
  <c r="N45" i="7"/>
  <c r="N43" i="7"/>
  <c r="M39" i="7"/>
  <c r="O39" i="7" s="1"/>
  <c r="Q39" i="7" s="1"/>
  <c r="N41" i="7"/>
  <c r="M50" i="7"/>
  <c r="O50" i="7" s="1"/>
  <c r="Q50" i="7" s="1"/>
  <c r="M33" i="7"/>
  <c r="O33" i="7" s="1"/>
  <c r="Q33" i="7" s="1"/>
  <c r="M38" i="7"/>
  <c r="N39" i="7"/>
  <c r="M46" i="7"/>
  <c r="O46" i="7" s="1"/>
  <c r="Q46" i="7" s="1"/>
  <c r="M49" i="7"/>
  <c r="O49" i="7" s="1"/>
  <c r="Q49" i="7" s="1"/>
  <c r="N50" i="7"/>
  <c r="N26" i="9"/>
  <c r="M34" i="12"/>
  <c r="O34" i="12" s="1"/>
  <c r="Q34" i="12" s="1"/>
  <c r="N35" i="12"/>
  <c r="M38" i="12"/>
  <c r="O38" i="12" s="1"/>
  <c r="Q38" i="12" s="1"/>
  <c r="N39" i="12"/>
  <c r="M42" i="12"/>
  <c r="O42" i="12" s="1"/>
  <c r="Q42" i="12" s="1"/>
  <c r="N43" i="12"/>
  <c r="M46" i="12"/>
  <c r="O46" i="12" s="1"/>
  <c r="Q46" i="12" s="1"/>
  <c r="N47" i="12"/>
  <c r="P47" i="12" s="1"/>
  <c r="R47" i="12" s="1"/>
  <c r="M50" i="12"/>
  <c r="O50" i="12" s="1"/>
  <c r="Q50" i="12" s="1"/>
  <c r="M33" i="12"/>
  <c r="O33" i="12" s="1"/>
  <c r="Q33" i="12" s="1"/>
  <c r="N34" i="12"/>
  <c r="M37" i="12"/>
  <c r="O37" i="12" s="1"/>
  <c r="Q37" i="12" s="1"/>
  <c r="N38" i="12"/>
  <c r="M41" i="12"/>
  <c r="O41" i="12" s="1"/>
  <c r="Q41" i="12" s="1"/>
  <c r="N42" i="12"/>
  <c r="P42" i="12" s="1"/>
  <c r="R42" i="12" s="1"/>
  <c r="M45" i="12"/>
  <c r="O45" i="12" s="1"/>
  <c r="Q45" i="12" s="1"/>
  <c r="N46" i="12"/>
  <c r="N50" i="12"/>
  <c r="M32" i="12"/>
  <c r="O32" i="12" s="1"/>
  <c r="Q32" i="12" s="1"/>
  <c r="N33" i="12"/>
  <c r="M36" i="12"/>
  <c r="N37" i="12"/>
  <c r="M40" i="12"/>
  <c r="O40" i="12" s="1"/>
  <c r="Q40" i="12" s="1"/>
  <c r="N41" i="12"/>
  <c r="P41" i="12" s="1"/>
  <c r="R41" i="12" s="1"/>
  <c r="M44" i="12"/>
  <c r="O44" i="12" s="1"/>
  <c r="Q44" i="12" s="1"/>
  <c r="N45" i="12"/>
  <c r="M48" i="12"/>
  <c r="O48" i="12" s="1"/>
  <c r="Q48" i="12" s="1"/>
  <c r="N32" i="12"/>
  <c r="M35" i="12"/>
  <c r="O35" i="12" s="1"/>
  <c r="Q35" i="12" s="1"/>
  <c r="N36" i="12"/>
  <c r="M39" i="12"/>
  <c r="O39" i="12" s="1"/>
  <c r="Q39" i="12" s="1"/>
  <c r="N40" i="12"/>
  <c r="P40" i="12" s="1"/>
  <c r="R40" i="12" s="1"/>
  <c r="M43" i="12"/>
  <c r="O43" i="12" s="1"/>
  <c r="Q43" i="12" s="1"/>
  <c r="N44" i="12"/>
  <c r="E206" i="14"/>
  <c r="N32" i="13"/>
  <c r="M39" i="13"/>
  <c r="O39" i="13" s="1"/>
  <c r="Q39" i="13" s="1"/>
  <c r="M40" i="13"/>
  <c r="O40" i="13" s="1"/>
  <c r="Q40" i="13" s="1"/>
  <c r="M42" i="13"/>
  <c r="O42" i="13" s="1"/>
  <c r="Q42" i="13" s="1"/>
  <c r="M43" i="13"/>
  <c r="M44" i="13"/>
  <c r="O44" i="13" s="1"/>
  <c r="Q44" i="13" s="1"/>
  <c r="E7" i="13"/>
  <c r="M32" i="13"/>
  <c r="O32" i="13" s="1"/>
  <c r="Q32" i="13" s="1"/>
  <c r="N33" i="13"/>
  <c r="N36" i="13"/>
  <c r="M37" i="13"/>
  <c r="O37" i="13" s="1"/>
  <c r="Q37" i="13" s="1"/>
  <c r="N43" i="13"/>
  <c r="N44" i="13"/>
  <c r="M50" i="13"/>
  <c r="O50" i="13" s="1"/>
  <c r="Q50" i="13" s="1"/>
  <c r="M34" i="13"/>
  <c r="O34" i="13" s="1"/>
  <c r="Q34" i="13" s="1"/>
  <c r="N37" i="13"/>
  <c r="M38" i="13"/>
  <c r="O38" i="13" s="1"/>
  <c r="Q38" i="13" s="1"/>
  <c r="N42" i="13"/>
  <c r="M48" i="13"/>
  <c r="O48" i="13" s="1"/>
  <c r="Q48" i="13" s="1"/>
  <c r="N50" i="13"/>
  <c r="M33" i="13"/>
  <c r="O33" i="13" s="1"/>
  <c r="Q33" i="13" s="1"/>
  <c r="E208" i="14" s="1"/>
  <c r="N34" i="13"/>
  <c r="M35" i="13"/>
  <c r="O35" i="13" s="1"/>
  <c r="Q35" i="13" s="1"/>
  <c r="N38" i="13"/>
  <c r="N39" i="13"/>
  <c r="M45" i="13"/>
  <c r="O45" i="13" s="1"/>
  <c r="Q45" i="13" s="1"/>
  <c r="M46" i="13"/>
  <c r="O46" i="13" s="1"/>
  <c r="Q46" i="13" s="1"/>
  <c r="M47" i="13"/>
  <c r="O47" i="13" s="1"/>
  <c r="Q47" i="13" s="1"/>
  <c r="N48" i="13"/>
  <c r="N35" i="13"/>
  <c r="M36" i="13"/>
  <c r="O36" i="13" s="1"/>
  <c r="Q36" i="13" s="1"/>
  <c r="N40" i="13"/>
  <c r="N45" i="13"/>
  <c r="N46" i="13"/>
  <c r="N47" i="13"/>
  <c r="O38" i="7"/>
  <c r="Q38" i="7" s="1"/>
  <c r="P48" i="12"/>
  <c r="R48" i="12" s="1"/>
  <c r="P35" i="12"/>
  <c r="R35" i="12" s="1"/>
  <c r="O43" i="13"/>
  <c r="Q43" i="13" s="1"/>
  <c r="O47" i="12"/>
  <c r="Q47" i="12" s="1"/>
  <c r="P43" i="12"/>
  <c r="R43" i="12" s="1"/>
  <c r="O36" i="12"/>
  <c r="Q36" i="12" s="1"/>
  <c r="A209" i="14"/>
  <c r="A98" i="14"/>
  <c r="A70" i="14"/>
  <c r="H208" i="14"/>
  <c r="I208" i="14" s="1"/>
  <c r="B208" i="14"/>
  <c r="A151" i="14"/>
  <c r="M100" i="5"/>
  <c r="O100" i="5" s="1"/>
  <c r="M94" i="5"/>
  <c r="O94" i="5" s="1"/>
  <c r="M93" i="5"/>
  <c r="O93" i="5" s="1"/>
  <c r="M92" i="5"/>
  <c r="O92" i="5" s="1"/>
  <c r="M83" i="5"/>
  <c r="O83" i="5" s="1"/>
  <c r="M82" i="5"/>
  <c r="O82" i="5" s="1"/>
  <c r="M99" i="5"/>
  <c r="O99" i="5" s="1"/>
  <c r="M91" i="5"/>
  <c r="O91" i="5" s="1"/>
  <c r="M98" i="5"/>
  <c r="O98" i="5" s="1"/>
  <c r="M97" i="5"/>
  <c r="O97" i="5" s="1"/>
  <c r="M96" i="5"/>
  <c r="O96" i="5" s="1"/>
  <c r="M90" i="5"/>
  <c r="O90" i="5" s="1"/>
  <c r="M89" i="5"/>
  <c r="O89" i="5" s="1"/>
  <c r="M88" i="5"/>
  <c r="O88" i="5" s="1"/>
  <c r="M95" i="5"/>
  <c r="O95" i="5" s="1"/>
  <c r="M87" i="5"/>
  <c r="O87" i="5" s="1"/>
  <c r="M68" i="5"/>
  <c r="O68" i="5" s="1"/>
  <c r="M67" i="5"/>
  <c r="O67" i="5" s="1"/>
  <c r="M66" i="5"/>
  <c r="O66" i="5" s="1"/>
  <c r="M60" i="5"/>
  <c r="O60" i="5" s="1"/>
  <c r="M77" i="5"/>
  <c r="O77" i="5" s="1"/>
  <c r="M73" i="5"/>
  <c r="O73" i="5" s="1"/>
  <c r="M65" i="5"/>
  <c r="O65" i="5" s="1"/>
  <c r="M56" i="5"/>
  <c r="O56" i="5" s="1"/>
  <c r="M55" i="5"/>
  <c r="O55" i="5" s="1"/>
  <c r="M54" i="5"/>
  <c r="O54" i="5" s="1"/>
  <c r="M51" i="5"/>
  <c r="O51" i="5" s="1"/>
  <c r="M84" i="5"/>
  <c r="O84" i="5" s="1"/>
  <c r="M80" i="5"/>
  <c r="O80" i="5" s="1"/>
  <c r="M79" i="5"/>
  <c r="O79" i="5" s="1"/>
  <c r="M76" i="5"/>
  <c r="O76" i="5" s="1"/>
  <c r="M75" i="5"/>
  <c r="O75" i="5" s="1"/>
  <c r="M72" i="5"/>
  <c r="O72" i="5" s="1"/>
  <c r="M71" i="5"/>
  <c r="O71" i="5" s="1"/>
  <c r="M70" i="5"/>
  <c r="O70" i="5" s="1"/>
  <c r="M64" i="5"/>
  <c r="O64" i="5" s="1"/>
  <c r="M63" i="5"/>
  <c r="O63" i="5" s="1"/>
  <c r="N63" i="5"/>
  <c r="P63" i="5" s="1"/>
  <c r="R63" i="5" s="1"/>
  <c r="M62" i="5"/>
  <c r="O62" i="5" s="1"/>
  <c r="M69" i="5"/>
  <c r="O69" i="5" s="1"/>
  <c r="M61" i="5"/>
  <c r="O61" i="5" s="1"/>
  <c r="M58" i="5"/>
  <c r="O58" i="5" s="1"/>
  <c r="M52" i="5"/>
  <c r="O52" i="5" s="1"/>
  <c r="M49" i="5"/>
  <c r="O49" i="5" s="1"/>
  <c r="M45" i="5"/>
  <c r="O45" i="5" s="1"/>
  <c r="M48" i="5"/>
  <c r="O48" i="5" s="1"/>
  <c r="M47" i="5"/>
  <c r="O47" i="5" s="1"/>
  <c r="M44" i="5"/>
  <c r="O44" i="5" s="1"/>
  <c r="M43" i="5"/>
  <c r="O43" i="5" s="1"/>
  <c r="M42" i="5"/>
  <c r="O42" i="5" s="1"/>
  <c r="M41" i="5"/>
  <c r="O41" i="5" s="1"/>
  <c r="N46" i="5"/>
  <c r="P46" i="5" s="1"/>
  <c r="R46" i="5" s="1"/>
  <c r="M36" i="5"/>
  <c r="O36" i="5" s="1"/>
  <c r="M35" i="5"/>
  <c r="O35" i="5" s="1"/>
  <c r="M34" i="5"/>
  <c r="O34" i="5" s="1"/>
  <c r="M29" i="5"/>
  <c r="O29" i="5" s="1"/>
  <c r="N29" i="5"/>
  <c r="P29" i="5" s="1"/>
  <c r="R29" i="5" s="1"/>
  <c r="E7" i="5"/>
  <c r="N83" i="5" s="1"/>
  <c r="P83" i="5" s="1"/>
  <c r="R83" i="5" s="1"/>
  <c r="L26" i="5"/>
  <c r="K27" i="5"/>
  <c r="M27" i="5" s="1"/>
  <c r="O27" i="5" s="1"/>
  <c r="L30" i="5"/>
  <c r="K31" i="5"/>
  <c r="M31" i="5" s="1"/>
  <c r="O31" i="5" s="1"/>
  <c r="L34" i="5"/>
  <c r="K35" i="5"/>
  <c r="L38" i="5"/>
  <c r="K39" i="5"/>
  <c r="M39" i="5" s="1"/>
  <c r="O39" i="5" s="1"/>
  <c r="L27" i="5"/>
  <c r="K28" i="5"/>
  <c r="M28" i="5" s="1"/>
  <c r="O28" i="5" s="1"/>
  <c r="L31" i="5"/>
  <c r="K32" i="5"/>
  <c r="M32" i="5" s="1"/>
  <c r="O32" i="5" s="1"/>
  <c r="L35" i="5"/>
  <c r="M33" i="5"/>
  <c r="O33" i="5" s="1"/>
  <c r="N33" i="5"/>
  <c r="P33" i="5" s="1"/>
  <c r="R33" i="5" s="1"/>
  <c r="N32" i="5"/>
  <c r="P32" i="5" s="1"/>
  <c r="R32" i="5" s="1"/>
  <c r="M26" i="5"/>
  <c r="O26" i="5" s="1"/>
  <c r="N40" i="5"/>
  <c r="P40" i="5" s="1"/>
  <c r="R40" i="5" s="1"/>
  <c r="M37" i="5"/>
  <c r="O37" i="5" s="1"/>
  <c r="C94" i="14" l="1"/>
  <c r="C66" i="14"/>
  <c r="H66" i="14"/>
  <c r="I66" i="14" s="1"/>
  <c r="E69" i="14"/>
  <c r="H94" i="14"/>
  <c r="I94" i="14" s="1"/>
  <c r="B66" i="14"/>
  <c r="B94" i="14"/>
  <c r="H10" i="14"/>
  <c r="I10" i="14" s="1"/>
  <c r="H38" i="14"/>
  <c r="I38" i="14" s="1"/>
  <c r="B37" i="14"/>
  <c r="C10" i="14"/>
  <c r="C38" i="14"/>
  <c r="B9" i="14"/>
  <c r="B10" i="14"/>
  <c r="E10" i="14"/>
  <c r="H37" i="14"/>
  <c r="I37" i="14" s="1"/>
  <c r="C37" i="14"/>
  <c r="B38" i="14"/>
  <c r="E38" i="14"/>
  <c r="H9" i="14"/>
  <c r="I9" i="14" s="1"/>
  <c r="C9" i="14"/>
  <c r="P40" i="13"/>
  <c r="R40" i="13" s="1"/>
  <c r="T40" i="13" s="1"/>
  <c r="W40" i="13" s="1"/>
  <c r="X40" i="13" s="1"/>
  <c r="Q42" i="11" s="1"/>
  <c r="P38" i="13"/>
  <c r="R38" i="13" s="1"/>
  <c r="T38" i="13" s="1"/>
  <c r="W38" i="13" s="1"/>
  <c r="X38" i="13" s="1"/>
  <c r="T43" i="12"/>
  <c r="W43" i="12" s="1"/>
  <c r="X43" i="12" s="1"/>
  <c r="P45" i="11" s="1"/>
  <c r="P50" i="13"/>
  <c r="R50" i="13" s="1"/>
  <c r="T50" i="13" s="1"/>
  <c r="W50" i="13" s="1"/>
  <c r="X50" i="13" s="1"/>
  <c r="Q51" i="11" s="1"/>
  <c r="P45" i="13"/>
  <c r="R45" i="13" s="1"/>
  <c r="T45" i="13" s="1"/>
  <c r="W45" i="13" s="1"/>
  <c r="X45" i="13" s="1"/>
  <c r="T42" i="12"/>
  <c r="W42" i="12" s="1"/>
  <c r="X42" i="12" s="1"/>
  <c r="P44" i="11" s="1"/>
  <c r="P38" i="1"/>
  <c r="R38" i="1" s="1"/>
  <c r="P46" i="1"/>
  <c r="R46" i="1" s="1"/>
  <c r="P36" i="1"/>
  <c r="R36" i="1" s="1"/>
  <c r="P37" i="1"/>
  <c r="R37" i="1" s="1"/>
  <c r="P42" i="1"/>
  <c r="R42" i="1" s="1"/>
  <c r="P33" i="1"/>
  <c r="R33" i="1" s="1"/>
  <c r="I9" i="9"/>
  <c r="N37" i="5"/>
  <c r="P37" i="5" s="1"/>
  <c r="R37" i="5" s="1"/>
  <c r="N42" i="5"/>
  <c r="P42" i="5" s="1"/>
  <c r="R42" i="5" s="1"/>
  <c r="N44" i="5"/>
  <c r="P44" i="5" s="1"/>
  <c r="R44" i="5" s="1"/>
  <c r="N48" i="5"/>
  <c r="P48" i="5" s="1"/>
  <c r="R48" i="5" s="1"/>
  <c r="N52" i="5"/>
  <c r="P52" i="5" s="1"/>
  <c r="R52" i="5" s="1"/>
  <c r="N70" i="5"/>
  <c r="P70" i="5" s="1"/>
  <c r="R70" i="5" s="1"/>
  <c r="N65" i="5"/>
  <c r="P65" i="5" s="1"/>
  <c r="R65" i="5" s="1"/>
  <c r="N77" i="5"/>
  <c r="P77" i="5" s="1"/>
  <c r="R77" i="5" s="1"/>
  <c r="N87" i="5"/>
  <c r="P87" i="5" s="1"/>
  <c r="R87" i="5" s="1"/>
  <c r="N90" i="5"/>
  <c r="P90" i="5" s="1"/>
  <c r="R90" i="5" s="1"/>
  <c r="N94" i="5"/>
  <c r="P94" i="5" s="1"/>
  <c r="R94" i="5" s="1"/>
  <c r="T47" i="12"/>
  <c r="W47" i="12" s="1"/>
  <c r="X47" i="12" s="1"/>
  <c r="P49" i="11" s="1"/>
  <c r="P43" i="7"/>
  <c r="R43" i="7" s="1"/>
  <c r="T43" i="7" s="1"/>
  <c r="W43" i="7" s="1"/>
  <c r="X43" i="7" s="1"/>
  <c r="N80" i="5"/>
  <c r="P80" i="5" s="1"/>
  <c r="R80" i="5" s="1"/>
  <c r="N51" i="5"/>
  <c r="P51" i="5" s="1"/>
  <c r="R51" i="5" s="1"/>
  <c r="N68" i="5"/>
  <c r="P68" i="5" s="1"/>
  <c r="R68" i="5" s="1"/>
  <c r="N89" i="5"/>
  <c r="P89" i="5" s="1"/>
  <c r="R89" i="5" s="1"/>
  <c r="N96" i="5"/>
  <c r="P96" i="5" s="1"/>
  <c r="R96" i="5" s="1"/>
  <c r="N98" i="5"/>
  <c r="P98" i="5" s="1"/>
  <c r="R98" i="5" s="1"/>
  <c r="N93" i="5"/>
  <c r="P93" i="5" s="1"/>
  <c r="R93" i="5" s="1"/>
  <c r="N100" i="5"/>
  <c r="P100" i="5" s="1"/>
  <c r="R100" i="5" s="1"/>
  <c r="N26" i="5"/>
  <c r="P26" i="5" s="1"/>
  <c r="R26" i="5" s="1"/>
  <c r="N76" i="5"/>
  <c r="P76" i="5" s="1"/>
  <c r="R76" i="5" s="1"/>
  <c r="N73" i="5"/>
  <c r="P73" i="5" s="1"/>
  <c r="R73" i="5" s="1"/>
  <c r="I26" i="9"/>
  <c r="P32" i="1"/>
  <c r="R32" i="1" s="1"/>
  <c r="P40" i="1"/>
  <c r="R40" i="1" s="1"/>
  <c r="P41" i="1"/>
  <c r="R41" i="1" s="1"/>
  <c r="N50" i="5"/>
  <c r="P50" i="5" s="1"/>
  <c r="R50" i="5" s="1"/>
  <c r="N43" i="5"/>
  <c r="P43" i="5" s="1"/>
  <c r="R43" i="5" s="1"/>
  <c r="N47" i="5"/>
  <c r="P47" i="5" s="1"/>
  <c r="R47" i="5" s="1"/>
  <c r="N27" i="5"/>
  <c r="P27" i="5" s="1"/>
  <c r="R27" i="5" s="1"/>
  <c r="N58" i="5"/>
  <c r="P58" i="5" s="1"/>
  <c r="R58" i="5" s="1"/>
  <c r="N69" i="5"/>
  <c r="P69" i="5" s="1"/>
  <c r="R69" i="5" s="1"/>
  <c r="N56" i="5"/>
  <c r="P56" i="5" s="1"/>
  <c r="R56" i="5" s="1"/>
  <c r="N66" i="5"/>
  <c r="P66" i="5" s="1"/>
  <c r="R66" i="5" s="1"/>
  <c r="N30" i="5"/>
  <c r="P30" i="5" s="1"/>
  <c r="R30" i="5" s="1"/>
  <c r="N36" i="5"/>
  <c r="P36" i="5" s="1"/>
  <c r="R36" i="5" s="1"/>
  <c r="N35" i="5"/>
  <c r="P35" i="5" s="1"/>
  <c r="R35" i="5" s="1"/>
  <c r="N28" i="5"/>
  <c r="P28" i="5" s="1"/>
  <c r="R28" i="5" s="1"/>
  <c r="N31" i="5"/>
  <c r="P31" i="5" s="1"/>
  <c r="R31" i="5" s="1"/>
  <c r="N49" i="5"/>
  <c r="P49" i="5" s="1"/>
  <c r="R49" i="5" s="1"/>
  <c r="N59" i="5"/>
  <c r="P59" i="5" s="1"/>
  <c r="R59" i="5" s="1"/>
  <c r="N72" i="5"/>
  <c r="P72" i="5" s="1"/>
  <c r="R72" i="5" s="1"/>
  <c r="N55" i="5"/>
  <c r="P55" i="5" s="1"/>
  <c r="R55" i="5" s="1"/>
  <c r="N78" i="5"/>
  <c r="P78" i="5" s="1"/>
  <c r="R78" i="5" s="1"/>
  <c r="N86" i="5"/>
  <c r="P86" i="5" s="1"/>
  <c r="R86" i="5" s="1"/>
  <c r="N99" i="5"/>
  <c r="P99" i="5" s="1"/>
  <c r="R99" i="5" s="1"/>
  <c r="E96" i="14"/>
  <c r="C96" i="14"/>
  <c r="F69" i="14"/>
  <c r="F97" i="14"/>
  <c r="T35" i="12"/>
  <c r="W35" i="12" s="1"/>
  <c r="X35" i="12" s="1"/>
  <c r="P31" i="7"/>
  <c r="R31" i="7" s="1"/>
  <c r="T31" i="7" s="1"/>
  <c r="W31" i="7" s="1"/>
  <c r="X31" i="7" s="1"/>
  <c r="P38" i="7"/>
  <c r="R38" i="7" s="1"/>
  <c r="T38" i="7" s="1"/>
  <c r="W38" i="7" s="1"/>
  <c r="X38" i="7" s="1"/>
  <c r="Q21" i="11" s="1"/>
  <c r="P33" i="7"/>
  <c r="R33" i="7" s="1"/>
  <c r="T33" i="7" s="1"/>
  <c r="W33" i="7" s="1"/>
  <c r="X33" i="7" s="1"/>
  <c r="P39" i="1"/>
  <c r="R39" i="1" s="1"/>
  <c r="P49" i="7"/>
  <c r="R49" i="7" s="1"/>
  <c r="T49" i="7" s="1"/>
  <c r="W49" i="7" s="1"/>
  <c r="X49" i="7" s="1"/>
  <c r="I6" i="9"/>
  <c r="E65" i="14"/>
  <c r="E93" i="14"/>
  <c r="E94" i="14"/>
  <c r="E66" i="14"/>
  <c r="C62" i="14"/>
  <c r="E62" i="14"/>
  <c r="E63" i="14"/>
  <c r="C51" i="14"/>
  <c r="E60" i="14"/>
  <c r="H53" i="14"/>
  <c r="I53" i="14" s="1"/>
  <c r="E35" i="14"/>
  <c r="C26" i="14"/>
  <c r="H60" i="14"/>
  <c r="I60" i="14" s="1"/>
  <c r="B51" i="14"/>
  <c r="E39" i="14"/>
  <c r="C30" i="14"/>
  <c r="E22" i="14"/>
  <c r="B21" i="14"/>
  <c r="B14" i="14"/>
  <c r="B58" i="14"/>
  <c r="B54" i="14"/>
  <c r="H48" i="14"/>
  <c r="I48" i="14" s="1"/>
  <c r="E42" i="14"/>
  <c r="H31" i="14"/>
  <c r="I31" i="14" s="1"/>
  <c r="H20" i="14"/>
  <c r="I20" i="14" s="1"/>
  <c r="E30" i="14"/>
  <c r="B19" i="14"/>
  <c r="T41" i="12"/>
  <c r="W41" i="12" s="1"/>
  <c r="X41" i="12" s="1"/>
  <c r="I25" i="9"/>
  <c r="X46" i="5"/>
  <c r="Y46" i="5" s="1"/>
  <c r="Z46" i="5" s="1"/>
  <c r="T46" i="5"/>
  <c r="U46" i="5" s="1"/>
  <c r="T49" i="5"/>
  <c r="U49" i="5" s="1"/>
  <c r="X49" i="5"/>
  <c r="Y49" i="5" s="1"/>
  <c r="Z49" i="5" s="1"/>
  <c r="T69" i="5"/>
  <c r="U69" i="5" s="1"/>
  <c r="X69" i="5"/>
  <c r="Y69" i="5" s="1"/>
  <c r="Z69" i="5" s="1"/>
  <c r="X70" i="5"/>
  <c r="Y70" i="5" s="1"/>
  <c r="Z70" i="5" s="1"/>
  <c r="T70" i="5"/>
  <c r="U70" i="5" s="1"/>
  <c r="X76" i="5"/>
  <c r="Y76" i="5" s="1"/>
  <c r="Z76" i="5" s="1"/>
  <c r="T76" i="5"/>
  <c r="U76" i="5" s="1"/>
  <c r="T55" i="5"/>
  <c r="U55" i="5" s="1"/>
  <c r="X55" i="5"/>
  <c r="Y55" i="5" s="1"/>
  <c r="Z55" i="5" s="1"/>
  <c r="X66" i="5"/>
  <c r="Y66" i="5" s="1"/>
  <c r="Z66" i="5" s="1"/>
  <c r="T66" i="5"/>
  <c r="U66" i="5" s="1"/>
  <c r="X87" i="5"/>
  <c r="Y87" i="5" s="1"/>
  <c r="Z87" i="5" s="1"/>
  <c r="T87" i="5"/>
  <c r="U87" i="5" s="1"/>
  <c r="X89" i="5"/>
  <c r="Y89" i="5" s="1"/>
  <c r="Z89" i="5" s="1"/>
  <c r="T89" i="5"/>
  <c r="U89" i="5" s="1"/>
  <c r="X93" i="5"/>
  <c r="Y93" i="5" s="1"/>
  <c r="Z93" i="5" s="1"/>
  <c r="T93" i="5"/>
  <c r="U93" i="5" s="1"/>
  <c r="E98" i="14"/>
  <c r="B98" i="14"/>
  <c r="H98" i="14"/>
  <c r="I98" i="14" s="1"/>
  <c r="A99" i="14"/>
  <c r="C98" i="14"/>
  <c r="C97" i="14"/>
  <c r="H96" i="14"/>
  <c r="I96" i="14" s="1"/>
  <c r="H95" i="14"/>
  <c r="I95" i="14" s="1"/>
  <c r="H59" i="14"/>
  <c r="I59" i="14" s="1"/>
  <c r="E46" i="14"/>
  <c r="C49" i="14"/>
  <c r="B50" i="14"/>
  <c r="H41" i="14"/>
  <c r="I41" i="14" s="1"/>
  <c r="H55" i="14"/>
  <c r="I55" i="14" s="1"/>
  <c r="E40" i="14"/>
  <c r="H43" i="14"/>
  <c r="I43" i="14" s="1"/>
  <c r="E31" i="14"/>
  <c r="F58" i="14"/>
  <c r="H49" i="14"/>
  <c r="I49" i="14" s="1"/>
  <c r="H26" i="14"/>
  <c r="I26" i="14" s="1"/>
  <c r="B32" i="14"/>
  <c r="B25" i="14"/>
  <c r="E18" i="14"/>
  <c r="H12" i="14"/>
  <c r="I12" i="14" s="1"/>
  <c r="E17" i="14"/>
  <c r="E64" i="14"/>
  <c r="E57" i="14"/>
  <c r="B48" i="14"/>
  <c r="B41" i="14"/>
  <c r="H33" i="14"/>
  <c r="I33" i="14" s="1"/>
  <c r="E27" i="14"/>
  <c r="B20" i="14"/>
  <c r="H40" i="14"/>
  <c r="I40" i="14" s="1"/>
  <c r="X30" i="5"/>
  <c r="Y30" i="5" s="1"/>
  <c r="Z30" i="5" s="1"/>
  <c r="T30" i="5"/>
  <c r="U30" i="5" s="1"/>
  <c r="T50" i="5"/>
  <c r="U50" i="5" s="1"/>
  <c r="X50" i="5"/>
  <c r="Y50" i="5" s="1"/>
  <c r="Z50" i="5" s="1"/>
  <c r="X43" i="5"/>
  <c r="Y43" i="5" s="1"/>
  <c r="Z43" i="5" s="1"/>
  <c r="T43" i="5"/>
  <c r="U43" i="5" s="1"/>
  <c r="T27" i="5"/>
  <c r="U27" i="5" s="1"/>
  <c r="X27" i="5"/>
  <c r="Y27" i="5" s="1"/>
  <c r="Z27" i="5" s="1"/>
  <c r="X59" i="5"/>
  <c r="Y59" i="5" s="1"/>
  <c r="Z59" i="5" s="1"/>
  <c r="T59" i="5"/>
  <c r="U59" i="5" s="1"/>
  <c r="T51" i="5"/>
  <c r="U51" i="5" s="1"/>
  <c r="X51" i="5"/>
  <c r="Y51" i="5" s="1"/>
  <c r="Z51" i="5" s="1"/>
  <c r="T77" i="5"/>
  <c r="U77" i="5" s="1"/>
  <c r="X77" i="5"/>
  <c r="Y77" i="5" s="1"/>
  <c r="Z77" i="5" s="1"/>
  <c r="T86" i="5"/>
  <c r="U86" i="5" s="1"/>
  <c r="X86" i="5"/>
  <c r="Y86" i="5" s="1"/>
  <c r="Z86" i="5" s="1"/>
  <c r="T98" i="5"/>
  <c r="U98" i="5" s="1"/>
  <c r="X98" i="5"/>
  <c r="Y98" i="5" s="1"/>
  <c r="Z98" i="5" s="1"/>
  <c r="T32" i="5"/>
  <c r="U32" i="5" s="1"/>
  <c r="X32" i="5"/>
  <c r="Y32" i="5" s="1"/>
  <c r="Z32" i="5" s="1"/>
  <c r="N34" i="5"/>
  <c r="P34" i="5" s="1"/>
  <c r="R34" i="5" s="1"/>
  <c r="N38" i="5"/>
  <c r="P38" i="5" s="1"/>
  <c r="R38" i="5" s="1"/>
  <c r="N57" i="5"/>
  <c r="P57" i="5" s="1"/>
  <c r="R57" i="5" s="1"/>
  <c r="N81" i="5"/>
  <c r="P81" i="5" s="1"/>
  <c r="R81" i="5" s="1"/>
  <c r="N85" i="5"/>
  <c r="P85" i="5" s="1"/>
  <c r="R85" i="5" s="1"/>
  <c r="N39" i="5"/>
  <c r="P39" i="5" s="1"/>
  <c r="R39" i="5" s="1"/>
  <c r="N53" i="5"/>
  <c r="P53" i="5" s="1"/>
  <c r="R53" i="5" s="1"/>
  <c r="N41" i="5"/>
  <c r="P41" i="5" s="1"/>
  <c r="R41" i="5" s="1"/>
  <c r="N45" i="5"/>
  <c r="P45" i="5" s="1"/>
  <c r="R45" i="5" s="1"/>
  <c r="N61" i="5"/>
  <c r="P61" i="5" s="1"/>
  <c r="R61" i="5" s="1"/>
  <c r="N62" i="5"/>
  <c r="P62" i="5" s="1"/>
  <c r="R62" i="5" s="1"/>
  <c r="N64" i="5"/>
  <c r="P64" i="5" s="1"/>
  <c r="R64" i="5" s="1"/>
  <c r="N71" i="5"/>
  <c r="P71" i="5" s="1"/>
  <c r="R71" i="5" s="1"/>
  <c r="N75" i="5"/>
  <c r="P75" i="5" s="1"/>
  <c r="R75" i="5" s="1"/>
  <c r="N79" i="5"/>
  <c r="P79" i="5" s="1"/>
  <c r="R79" i="5" s="1"/>
  <c r="N84" i="5"/>
  <c r="P84" i="5" s="1"/>
  <c r="R84" i="5" s="1"/>
  <c r="N54" i="5"/>
  <c r="P54" i="5" s="1"/>
  <c r="R54" i="5" s="1"/>
  <c r="N60" i="5"/>
  <c r="P60" i="5" s="1"/>
  <c r="R60" i="5" s="1"/>
  <c r="N67" i="5"/>
  <c r="P67" i="5" s="1"/>
  <c r="R67" i="5" s="1"/>
  <c r="N74" i="5"/>
  <c r="P74" i="5" s="1"/>
  <c r="R74" i="5" s="1"/>
  <c r="N95" i="5"/>
  <c r="P95" i="5" s="1"/>
  <c r="R95" i="5" s="1"/>
  <c r="N88" i="5"/>
  <c r="P88" i="5" s="1"/>
  <c r="R88" i="5" s="1"/>
  <c r="N97" i="5"/>
  <c r="P97" i="5" s="1"/>
  <c r="R97" i="5" s="1"/>
  <c r="N91" i="5"/>
  <c r="P91" i="5" s="1"/>
  <c r="R91" i="5" s="1"/>
  <c r="N82" i="5"/>
  <c r="P82" i="5" s="1"/>
  <c r="R82" i="5" s="1"/>
  <c r="N92" i="5"/>
  <c r="P92" i="5" s="1"/>
  <c r="R92" i="5" s="1"/>
  <c r="C68" i="14"/>
  <c r="B69" i="14"/>
  <c r="E70" i="14"/>
  <c r="A71" i="14"/>
  <c r="B70" i="14"/>
  <c r="C70" i="14"/>
  <c r="H70" i="14"/>
  <c r="I70" i="14" s="1"/>
  <c r="B97" i="14"/>
  <c r="P34" i="13"/>
  <c r="R34" i="13" s="1"/>
  <c r="T34" i="13" s="1"/>
  <c r="W34" i="13" s="1"/>
  <c r="X34" i="13" s="1"/>
  <c r="P48" i="13"/>
  <c r="R48" i="13" s="1"/>
  <c r="T48" i="13" s="1"/>
  <c r="W48" i="13" s="1"/>
  <c r="X48" i="13" s="1"/>
  <c r="P36" i="13"/>
  <c r="R36" i="13" s="1"/>
  <c r="T36" i="13" s="1"/>
  <c r="W36" i="13" s="1"/>
  <c r="X36" i="13" s="1"/>
  <c r="B96" i="14"/>
  <c r="E67" i="14"/>
  <c r="H67" i="14"/>
  <c r="I67" i="14" s="1"/>
  <c r="P32" i="13"/>
  <c r="R32" i="13" s="1"/>
  <c r="P37" i="13"/>
  <c r="R37" i="13" s="1"/>
  <c r="T37" i="13" s="1"/>
  <c r="W37" i="13" s="1"/>
  <c r="X37" i="13" s="1"/>
  <c r="P36" i="12"/>
  <c r="R36" i="12" s="1"/>
  <c r="T36" i="12" s="1"/>
  <c r="W36" i="12" s="1"/>
  <c r="X36" i="12" s="1"/>
  <c r="P37" i="12"/>
  <c r="R37" i="12" s="1"/>
  <c r="T37" i="12" s="1"/>
  <c r="W37" i="12" s="1"/>
  <c r="X37" i="12" s="1"/>
  <c r="E51" i="14"/>
  <c r="B28" i="14"/>
  <c r="E52" i="14"/>
  <c r="C64" i="14"/>
  <c r="C58" i="14"/>
  <c r="B42" i="14"/>
  <c r="E56" i="14"/>
  <c r="C52" i="14"/>
  <c r="C45" i="14"/>
  <c r="H58" i="14"/>
  <c r="I58" i="14" s="1"/>
  <c r="F63" i="14"/>
  <c r="C57" i="14"/>
  <c r="H54" i="14"/>
  <c r="I54" i="14" s="1"/>
  <c r="C43" i="14"/>
  <c r="H64" i="14"/>
  <c r="I64" i="14" s="1"/>
  <c r="B61" i="14"/>
  <c r="C56" i="14"/>
  <c r="H51" i="14"/>
  <c r="I51" i="14" s="1"/>
  <c r="E48" i="14"/>
  <c r="H39" i="14"/>
  <c r="I39" i="14" s="1"/>
  <c r="B36" i="14"/>
  <c r="H30" i="14"/>
  <c r="I30" i="14" s="1"/>
  <c r="B27" i="14"/>
  <c r="B23" i="14"/>
  <c r="E20" i="14"/>
  <c r="H16" i="14"/>
  <c r="I16" i="14" s="1"/>
  <c r="C14" i="14"/>
  <c r="E11" i="14"/>
  <c r="H24" i="14"/>
  <c r="I24" i="14" s="1"/>
  <c r="C22" i="14"/>
  <c r="H18" i="14"/>
  <c r="I18" i="14" s="1"/>
  <c r="C15" i="14"/>
  <c r="C11" i="14"/>
  <c r="C63" i="14"/>
  <c r="E59" i="14"/>
  <c r="E55" i="14"/>
  <c r="B52" i="14"/>
  <c r="H46" i="14"/>
  <c r="I46" i="14" s="1"/>
  <c r="B43" i="14"/>
  <c r="B39" i="14"/>
  <c r="C35" i="14"/>
  <c r="E32" i="14"/>
  <c r="E29" i="14"/>
  <c r="E25" i="14"/>
  <c r="B18" i="14"/>
  <c r="B15" i="14"/>
  <c r="H44" i="14"/>
  <c r="I44" i="14" s="1"/>
  <c r="C42" i="14"/>
  <c r="B35" i="14"/>
  <c r="B31" i="14"/>
  <c r="E28" i="14"/>
  <c r="H25" i="14"/>
  <c r="I25" i="14" s="1"/>
  <c r="C23" i="14"/>
  <c r="H19" i="14"/>
  <c r="I19" i="14" s="1"/>
  <c r="B17" i="14"/>
  <c r="F13" i="14"/>
  <c r="P39" i="13"/>
  <c r="R39" i="13" s="1"/>
  <c r="T39" i="13" s="1"/>
  <c r="W39" i="13" s="1"/>
  <c r="X39" i="13" s="1"/>
  <c r="P34" i="12"/>
  <c r="R34" i="12" s="1"/>
  <c r="T34" i="12" s="1"/>
  <c r="W34" i="12" s="1"/>
  <c r="X34" i="12" s="1"/>
  <c r="P45" i="7"/>
  <c r="R45" i="7" s="1"/>
  <c r="T45" i="7" s="1"/>
  <c r="W45" i="7" s="1"/>
  <c r="X45" i="7" s="1"/>
  <c r="P50" i="12"/>
  <c r="R50" i="12" s="1"/>
  <c r="T50" i="12" s="1"/>
  <c r="W50" i="12" s="1"/>
  <c r="X50" i="12" s="1"/>
  <c r="P39" i="7"/>
  <c r="R39" i="7" s="1"/>
  <c r="T39" i="7" s="1"/>
  <c r="W39" i="7" s="1"/>
  <c r="X39" i="7" s="1"/>
  <c r="P50" i="7"/>
  <c r="R50" i="7" s="1"/>
  <c r="T50" i="7" s="1"/>
  <c r="W50" i="7" s="1"/>
  <c r="X50" i="7" s="1"/>
  <c r="F33" i="14"/>
  <c r="P42" i="7"/>
  <c r="R42" i="7" s="1"/>
  <c r="T42" i="7" s="1"/>
  <c r="W42" i="7" s="1"/>
  <c r="X42" i="7" s="1"/>
  <c r="X35" i="5"/>
  <c r="Y35" i="5" s="1"/>
  <c r="Z35" i="5" s="1"/>
  <c r="T35" i="5"/>
  <c r="U35" i="5" s="1"/>
  <c r="X42" i="5"/>
  <c r="Y42" i="5" s="1"/>
  <c r="Z42" i="5" s="1"/>
  <c r="T42" i="5"/>
  <c r="U42" i="5" s="1"/>
  <c r="T31" i="5"/>
  <c r="U31" i="5" s="1"/>
  <c r="X31" i="5"/>
  <c r="Y31" i="5" s="1"/>
  <c r="Z31" i="5" s="1"/>
  <c r="T56" i="5"/>
  <c r="U56" i="5" s="1"/>
  <c r="X56" i="5"/>
  <c r="Y56" i="5" s="1"/>
  <c r="Z56" i="5" s="1"/>
  <c r="B209" i="14"/>
  <c r="C209" i="14"/>
  <c r="A210" i="14"/>
  <c r="E209" i="14"/>
  <c r="H209" i="14"/>
  <c r="I209" i="14" s="1"/>
  <c r="F209" i="14"/>
  <c r="X29" i="5"/>
  <c r="Y29" i="5" s="1"/>
  <c r="Z29" i="5" s="1"/>
  <c r="T29" i="5"/>
  <c r="U29" i="5" s="1"/>
  <c r="X44" i="5"/>
  <c r="Y44" i="5" s="1"/>
  <c r="Z44" i="5" s="1"/>
  <c r="T44" i="5"/>
  <c r="U44" i="5" s="1"/>
  <c r="T48" i="12"/>
  <c r="W48" i="12" s="1"/>
  <c r="X48" i="12" s="1"/>
  <c r="C47" i="14"/>
  <c r="H57" i="14"/>
  <c r="I57" i="14" s="1"/>
  <c r="E49" i="14"/>
  <c r="C48" i="14"/>
  <c r="H62" i="14"/>
  <c r="I62" i="14" s="1"/>
  <c r="H47" i="14"/>
  <c r="I47" i="14" s="1"/>
  <c r="H32" i="14"/>
  <c r="I32" i="14" s="1"/>
  <c r="F24" i="14"/>
  <c r="H11" i="14"/>
  <c r="I11" i="14" s="1"/>
  <c r="F41" i="14"/>
  <c r="H27" i="14"/>
  <c r="I27" i="14" s="1"/>
  <c r="E12" i="14"/>
  <c r="N27" i="9"/>
  <c r="I31" i="9"/>
  <c r="P31" i="1"/>
  <c r="R31" i="1" s="1"/>
  <c r="F39" i="14"/>
  <c r="F40" i="14"/>
  <c r="F62" i="14"/>
  <c r="X99" i="5"/>
  <c r="Y99" i="5" s="1"/>
  <c r="Z99" i="5" s="1"/>
  <c r="T99" i="5"/>
  <c r="U99" i="5" s="1"/>
  <c r="F206" i="14"/>
  <c r="G206" i="14" s="1"/>
  <c r="J206" i="14" s="1"/>
  <c r="K206" i="14" s="1"/>
  <c r="L206" i="14" s="1"/>
  <c r="C61" i="14"/>
  <c r="C59" i="14"/>
  <c r="E45" i="14"/>
  <c r="B29" i="14"/>
  <c r="E15" i="14"/>
  <c r="C13" i="14"/>
  <c r="H50" i="14"/>
  <c r="I50" i="14" s="1"/>
  <c r="E36" i="14"/>
  <c r="E23" i="14"/>
  <c r="F16" i="14"/>
  <c r="H13" i="14"/>
  <c r="I13" i="14" s="1"/>
  <c r="B11" i="14"/>
  <c r="B46" i="14"/>
  <c r="B33" i="14"/>
  <c r="H29" i="14"/>
  <c r="I29" i="14" s="1"/>
  <c r="C27" i="14"/>
  <c r="E24" i="14"/>
  <c r="E21" i="14"/>
  <c r="F18" i="14"/>
  <c r="F11" i="14"/>
  <c r="P43" i="13"/>
  <c r="R43" i="13" s="1"/>
  <c r="T43" i="13" s="1"/>
  <c r="W43" i="13" s="1"/>
  <c r="X43" i="13" s="1"/>
  <c r="P44" i="13"/>
  <c r="R44" i="13" s="1"/>
  <c r="T44" i="13" s="1"/>
  <c r="W44" i="13" s="1"/>
  <c r="X44" i="13" s="1"/>
  <c r="P33" i="13"/>
  <c r="R33" i="13" s="1"/>
  <c r="P46" i="13"/>
  <c r="R46" i="13" s="1"/>
  <c r="T46" i="13" s="1"/>
  <c r="W46" i="13" s="1"/>
  <c r="X46" i="13" s="1"/>
  <c r="P46" i="12"/>
  <c r="R46" i="12" s="1"/>
  <c r="T46" i="12" s="1"/>
  <c r="W46" i="12" s="1"/>
  <c r="X46" i="12" s="1"/>
  <c r="P39" i="12"/>
  <c r="R39" i="12" s="1"/>
  <c r="T39" i="12" s="1"/>
  <c r="W39" i="12" s="1"/>
  <c r="X39" i="12" s="1"/>
  <c r="F14" i="14"/>
  <c r="P48" i="1"/>
  <c r="R48" i="1" s="1"/>
  <c r="F36" i="14"/>
  <c r="P36" i="7"/>
  <c r="R36" i="7" s="1"/>
  <c r="T36" i="7" s="1"/>
  <c r="W36" i="7" s="1"/>
  <c r="X36" i="7" s="1"/>
  <c r="P37" i="7"/>
  <c r="R37" i="7" s="1"/>
  <c r="T37" i="7" s="1"/>
  <c r="W37" i="7" s="1"/>
  <c r="X37" i="7" s="1"/>
  <c r="P48" i="7"/>
  <c r="R48" i="7" s="1"/>
  <c r="T48" i="7" s="1"/>
  <c r="W48" i="7" s="1"/>
  <c r="X48" i="7" s="1"/>
  <c r="F43" i="14"/>
  <c r="P50" i="1"/>
  <c r="R50" i="1" s="1"/>
  <c r="F28" i="14" s="1"/>
  <c r="F19" i="14"/>
  <c r="P43" i="1"/>
  <c r="R43" i="1" s="1"/>
  <c r="X33" i="5"/>
  <c r="Y33" i="5" s="1"/>
  <c r="Z33" i="5" s="1"/>
  <c r="T33" i="5"/>
  <c r="U33" i="5" s="1"/>
  <c r="X26" i="5"/>
  <c r="Y26" i="5" s="1"/>
  <c r="Z26" i="5" s="1"/>
  <c r="T26" i="5"/>
  <c r="U26" i="5" s="1"/>
  <c r="X48" i="5"/>
  <c r="Y48" i="5" s="1"/>
  <c r="Z48" i="5" s="1"/>
  <c r="T48" i="5"/>
  <c r="U48" i="5" s="1"/>
  <c r="X58" i="5"/>
  <c r="Y58" i="5" s="1"/>
  <c r="Z58" i="5" s="1"/>
  <c r="T58" i="5"/>
  <c r="U58" i="5" s="1"/>
  <c r="T73" i="5"/>
  <c r="U73" i="5" s="1"/>
  <c r="X73" i="5"/>
  <c r="Y73" i="5" s="1"/>
  <c r="Z73" i="5" s="1"/>
  <c r="X78" i="5"/>
  <c r="Y78" i="5" s="1"/>
  <c r="Z78" i="5" s="1"/>
  <c r="T78" i="5"/>
  <c r="U78" i="5" s="1"/>
  <c r="T90" i="5"/>
  <c r="U90" i="5" s="1"/>
  <c r="X90" i="5"/>
  <c r="Y90" i="5" s="1"/>
  <c r="Z90" i="5" s="1"/>
  <c r="T94" i="5"/>
  <c r="U94" i="5" s="1"/>
  <c r="X94" i="5"/>
  <c r="Y94" i="5" s="1"/>
  <c r="Z94" i="5" s="1"/>
  <c r="Q47" i="11"/>
  <c r="T40" i="12"/>
  <c r="W40" i="12" s="1"/>
  <c r="X40" i="12" s="1"/>
  <c r="P37" i="11"/>
  <c r="E50" i="14"/>
  <c r="F29" i="14"/>
  <c r="B56" i="14"/>
  <c r="F42" i="14"/>
  <c r="C55" i="14"/>
  <c r="E33" i="14"/>
  <c r="F35" i="14"/>
  <c r="E26" i="14"/>
  <c r="C16" i="14"/>
  <c r="E13" i="14"/>
  <c r="B24" i="14"/>
  <c r="C18" i="14"/>
  <c r="C46" i="14"/>
  <c r="F34" i="14"/>
  <c r="C17" i="14"/>
  <c r="E47" i="14"/>
  <c r="B44" i="14"/>
  <c r="E34" i="14"/>
  <c r="C25" i="14"/>
  <c r="E16" i="14"/>
  <c r="E9" i="14"/>
  <c r="E37" i="14"/>
  <c r="I20" i="9"/>
  <c r="T46" i="1"/>
  <c r="W46" i="1" s="1"/>
  <c r="X40" i="5"/>
  <c r="Y40" i="5" s="1"/>
  <c r="Z40" i="5" s="1"/>
  <c r="T40" i="5"/>
  <c r="U40" i="5" s="1"/>
  <c r="X37" i="5"/>
  <c r="Y37" i="5" s="1"/>
  <c r="Z37" i="5" s="1"/>
  <c r="T37" i="5"/>
  <c r="U37" i="5" s="1"/>
  <c r="X63" i="5"/>
  <c r="Y63" i="5" s="1"/>
  <c r="Z63" i="5" s="1"/>
  <c r="T63" i="5"/>
  <c r="U63" i="5" s="1"/>
  <c r="X72" i="5"/>
  <c r="Y72" i="5" s="1"/>
  <c r="Z72" i="5" s="1"/>
  <c r="T72" i="5"/>
  <c r="U72" i="5" s="1"/>
  <c r="X80" i="5"/>
  <c r="Y80" i="5" s="1"/>
  <c r="Z80" i="5" s="1"/>
  <c r="T80" i="5"/>
  <c r="U80" i="5" s="1"/>
  <c r="X68" i="5"/>
  <c r="Y68" i="5" s="1"/>
  <c r="Z68" i="5" s="1"/>
  <c r="T68" i="5"/>
  <c r="U68" i="5" s="1"/>
  <c r="X96" i="5"/>
  <c r="Y96" i="5" s="1"/>
  <c r="Z96" i="5" s="1"/>
  <c r="T96" i="5"/>
  <c r="U96" i="5" s="1"/>
  <c r="X100" i="5"/>
  <c r="Y100" i="5" s="1"/>
  <c r="Z100" i="5" s="1"/>
  <c r="T100" i="5"/>
  <c r="U100" i="5" s="1"/>
  <c r="B68" i="14"/>
  <c r="H69" i="14"/>
  <c r="I69" i="14" s="1"/>
  <c r="C95" i="14"/>
  <c r="B60" i="14"/>
  <c r="F61" i="14"/>
  <c r="E54" i="14"/>
  <c r="B63" i="14"/>
  <c r="F59" i="14"/>
  <c r="B53" i="14"/>
  <c r="B34" i="14"/>
  <c r="B62" i="14"/>
  <c r="C54" i="14"/>
  <c r="H45" i="14"/>
  <c r="I45" i="14" s="1"/>
  <c r="H34" i="14"/>
  <c r="I34" i="14" s="1"/>
  <c r="H21" i="14"/>
  <c r="I21" i="14" s="1"/>
  <c r="C20" i="14"/>
  <c r="E61" i="14"/>
  <c r="F53" i="14"/>
  <c r="B45" i="14"/>
  <c r="C31" i="14"/>
  <c r="T36" i="5"/>
  <c r="U36" i="5" s="1"/>
  <c r="X36" i="5"/>
  <c r="Y36" i="5" s="1"/>
  <c r="Z36" i="5" s="1"/>
  <c r="T28" i="5"/>
  <c r="U28" i="5" s="1"/>
  <c r="X28" i="5"/>
  <c r="Y28" i="5" s="1"/>
  <c r="Z28" i="5" s="1"/>
  <c r="X47" i="5"/>
  <c r="Y47" i="5" s="1"/>
  <c r="Z47" i="5" s="1"/>
  <c r="T47" i="5"/>
  <c r="U47" i="5" s="1"/>
  <c r="X52" i="5"/>
  <c r="Y52" i="5" s="1"/>
  <c r="Z52" i="5" s="1"/>
  <c r="T52" i="5"/>
  <c r="U52" i="5" s="1"/>
  <c r="T65" i="5"/>
  <c r="U65" i="5" s="1"/>
  <c r="X65" i="5"/>
  <c r="Y65" i="5" s="1"/>
  <c r="Z65" i="5" s="1"/>
  <c r="T83" i="5"/>
  <c r="U83" i="5" s="1"/>
  <c r="X83" i="5"/>
  <c r="Y83" i="5" s="1"/>
  <c r="Z83" i="5" s="1"/>
  <c r="E95" i="14"/>
  <c r="H68" i="14"/>
  <c r="I68" i="14" s="1"/>
  <c r="A152" i="14"/>
  <c r="C69" i="14"/>
  <c r="H97" i="14"/>
  <c r="I97" i="14" s="1"/>
  <c r="E97" i="14"/>
  <c r="P42" i="13"/>
  <c r="R42" i="13" s="1"/>
  <c r="T42" i="13" s="1"/>
  <c r="W42" i="13" s="1"/>
  <c r="X42" i="13" s="1"/>
  <c r="P35" i="13"/>
  <c r="R35" i="13" s="1"/>
  <c r="T35" i="13" s="1"/>
  <c r="W35" i="13" s="1"/>
  <c r="X35" i="13" s="1"/>
  <c r="C67" i="14"/>
  <c r="E68" i="14"/>
  <c r="B95" i="14"/>
  <c r="B67" i="14"/>
  <c r="P33" i="12"/>
  <c r="R33" i="12" s="1"/>
  <c r="T33" i="12" s="1"/>
  <c r="W33" i="12" s="1"/>
  <c r="X33" i="12" s="1"/>
  <c r="P47" i="13"/>
  <c r="R47" i="13" s="1"/>
  <c r="T47" i="13" s="1"/>
  <c r="W47" i="13" s="1"/>
  <c r="X47" i="13" s="1"/>
  <c r="P38" i="12"/>
  <c r="R38" i="12" s="1"/>
  <c r="T38" i="12" s="1"/>
  <c r="W38" i="12" s="1"/>
  <c r="X38" i="12" s="1"/>
  <c r="P45" i="12"/>
  <c r="R45" i="12" s="1"/>
  <c r="T45" i="12" s="1"/>
  <c r="W45" i="12" s="1"/>
  <c r="X45" i="12" s="1"/>
  <c r="P32" i="12"/>
  <c r="R32" i="12" s="1"/>
  <c r="P44" i="12"/>
  <c r="R44" i="12" s="1"/>
  <c r="T44" i="12" s="1"/>
  <c r="W44" i="12" s="1"/>
  <c r="X44" i="12" s="1"/>
  <c r="T46" i="7"/>
  <c r="W46" i="7" s="1"/>
  <c r="X46" i="7" s="1"/>
  <c r="F54" i="14"/>
  <c r="E44" i="14"/>
  <c r="H56" i="14"/>
  <c r="I56" i="14" s="1"/>
  <c r="B64" i="14"/>
  <c r="C60" i="14"/>
  <c r="F46" i="14"/>
  <c r="B57" i="14"/>
  <c r="E53" i="14"/>
  <c r="B47" i="14"/>
  <c r="B59" i="14"/>
  <c r="F64" i="14"/>
  <c r="E58" i="14"/>
  <c r="B55" i="14"/>
  <c r="F52" i="14"/>
  <c r="F44" i="14"/>
  <c r="C39" i="14"/>
  <c r="H28" i="14"/>
  <c r="I28" i="14" s="1"/>
  <c r="C41" i="14"/>
  <c r="B30" i="14"/>
  <c r="H61" i="14"/>
  <c r="I61" i="14" s="1"/>
  <c r="F57" i="14"/>
  <c r="C53" i="14"/>
  <c r="B49" i="14"/>
  <c r="E43" i="14"/>
  <c r="E41" i="14"/>
  <c r="H36" i="14"/>
  <c r="I36" i="14" s="1"/>
  <c r="C34" i="14"/>
  <c r="F31" i="14"/>
  <c r="C28" i="14"/>
  <c r="C24" i="14"/>
  <c r="C21" i="14"/>
  <c r="F17" i="14"/>
  <c r="H14" i="14"/>
  <c r="I14" i="14" s="1"/>
  <c r="C12" i="14"/>
  <c r="F25" i="14"/>
  <c r="H22" i="14"/>
  <c r="I22" i="14" s="1"/>
  <c r="E19" i="14"/>
  <c r="B16" i="14"/>
  <c r="B12" i="14"/>
  <c r="H63" i="14"/>
  <c r="I63" i="14" s="1"/>
  <c r="F56" i="14"/>
  <c r="H52" i="14"/>
  <c r="I52" i="14" s="1"/>
  <c r="C50" i="14"/>
  <c r="F47" i="14"/>
  <c r="C44" i="14"/>
  <c r="C40" i="14"/>
  <c r="H35" i="14"/>
  <c r="I35" i="14" s="1"/>
  <c r="C33" i="14"/>
  <c r="F30" i="14"/>
  <c r="B26" i="14"/>
  <c r="B22" i="14"/>
  <c r="C19" i="14"/>
  <c r="H15" i="14"/>
  <c r="I15" i="14" s="1"/>
  <c r="B13" i="14"/>
  <c r="F45" i="14"/>
  <c r="H42" i="14"/>
  <c r="I42" i="14" s="1"/>
  <c r="B40" i="14"/>
  <c r="C36" i="14"/>
  <c r="C32" i="14"/>
  <c r="C29" i="14"/>
  <c r="F26" i="14"/>
  <c r="H23" i="14"/>
  <c r="I23" i="14" s="1"/>
  <c r="H17" i="14"/>
  <c r="I17" i="14" s="1"/>
  <c r="E14" i="14"/>
  <c r="P41" i="7"/>
  <c r="R41" i="7" s="1"/>
  <c r="T41" i="7" s="1"/>
  <c r="W41" i="7" s="1"/>
  <c r="X41" i="7" s="1"/>
  <c r="P45" i="1"/>
  <c r="R45" i="1" s="1"/>
  <c r="F23" i="14" s="1"/>
  <c r="P32" i="7"/>
  <c r="R32" i="7" s="1"/>
  <c r="P44" i="7"/>
  <c r="R44" i="7" s="1"/>
  <c r="T44" i="7" s="1"/>
  <c r="W44" i="7" s="1"/>
  <c r="X44" i="7" s="1"/>
  <c r="F48" i="14"/>
  <c r="P44" i="1"/>
  <c r="R44" i="1" s="1"/>
  <c r="P49" i="1"/>
  <c r="R49" i="1" s="1"/>
  <c r="Q18" i="11" l="1"/>
  <c r="Q32" i="11"/>
  <c r="Q22" i="11"/>
  <c r="G13" i="14"/>
  <c r="J13" i="14" s="1"/>
  <c r="K13" i="14" s="1"/>
  <c r="L13" i="14" s="1"/>
  <c r="G97" i="14"/>
  <c r="J97" i="14" s="1"/>
  <c r="K97" i="14" s="1"/>
  <c r="L97" i="14" s="1"/>
  <c r="G69" i="14"/>
  <c r="J69" i="14" s="1"/>
  <c r="K69" i="14" s="1"/>
  <c r="L69" i="14" s="1"/>
  <c r="G61" i="14"/>
  <c r="J61" i="14" s="1"/>
  <c r="K61" i="14" s="1"/>
  <c r="L61" i="14" s="1"/>
  <c r="G41" i="14"/>
  <c r="J41" i="14" s="1"/>
  <c r="K41" i="14" s="1"/>
  <c r="L41" i="14" s="1"/>
  <c r="Q40" i="11"/>
  <c r="Q43" i="11"/>
  <c r="Q49" i="11"/>
  <c r="R49" i="11" s="1"/>
  <c r="G24" i="14"/>
  <c r="J24" i="14" s="1"/>
  <c r="K24" i="14" s="1"/>
  <c r="L24" i="14" s="1"/>
  <c r="Q27" i="11"/>
  <c r="Q26" i="11"/>
  <c r="G58" i="14"/>
  <c r="J58" i="14" s="1"/>
  <c r="K58" i="14" s="1"/>
  <c r="L58" i="14" s="1"/>
  <c r="T43" i="1"/>
  <c r="W43" i="1" s="1"/>
  <c r="I17" i="9"/>
  <c r="Q46" i="11"/>
  <c r="T32" i="1"/>
  <c r="W32" i="1" s="1"/>
  <c r="F38" i="14"/>
  <c r="G38" i="14" s="1"/>
  <c r="J38" i="14" s="1"/>
  <c r="K38" i="14" s="1"/>
  <c r="L38" i="14" s="1"/>
  <c r="F10" i="14"/>
  <c r="G10" i="14" s="1"/>
  <c r="J10" i="14" s="1"/>
  <c r="K10" i="14" s="1"/>
  <c r="L10" i="14" s="1"/>
  <c r="T39" i="1"/>
  <c r="W39" i="1" s="1"/>
  <c r="I13" i="9"/>
  <c r="K9" i="9"/>
  <c r="L9" i="9" s="1"/>
  <c r="G209" i="14"/>
  <c r="J209" i="14" s="1"/>
  <c r="K209" i="14" s="1"/>
  <c r="L209" i="14" s="1"/>
  <c r="Q23" i="11"/>
  <c r="G16" i="14"/>
  <c r="J16" i="14" s="1"/>
  <c r="K16" i="14" s="1"/>
  <c r="L16" i="14" s="1"/>
  <c r="G53" i="14"/>
  <c r="J53" i="14" s="1"/>
  <c r="K53" i="14" s="1"/>
  <c r="L53" i="14" s="1"/>
  <c r="G44" i="14"/>
  <c r="J44" i="14" s="1"/>
  <c r="K44" i="14" s="1"/>
  <c r="L44" i="14" s="1"/>
  <c r="T32" i="12"/>
  <c r="W32" i="12" s="1"/>
  <c r="X32" i="12" s="1"/>
  <c r="F66" i="14"/>
  <c r="G66" i="14" s="1"/>
  <c r="J66" i="14" s="1"/>
  <c r="K66" i="14" s="1"/>
  <c r="L66" i="14" s="1"/>
  <c r="F94" i="14"/>
  <c r="G94" i="14" s="1"/>
  <c r="J94" i="14" s="1"/>
  <c r="K94" i="14" s="1"/>
  <c r="L94" i="14" s="1"/>
  <c r="P47" i="11"/>
  <c r="R47" i="11" s="1"/>
  <c r="P35" i="11"/>
  <c r="F51" i="14"/>
  <c r="G51" i="14" s="1"/>
  <c r="J51" i="14" s="1"/>
  <c r="K51" i="14" s="1"/>
  <c r="L51" i="14" s="1"/>
  <c r="G33" i="14"/>
  <c r="J33" i="14" s="1"/>
  <c r="K33" i="14" s="1"/>
  <c r="L33" i="14" s="1"/>
  <c r="P42" i="11"/>
  <c r="R42" i="11" s="1"/>
  <c r="F67" i="14"/>
  <c r="G67" i="14" s="1"/>
  <c r="J67" i="14" s="1"/>
  <c r="K67" i="14" s="1"/>
  <c r="L67" i="14" s="1"/>
  <c r="I24" i="9"/>
  <c r="T50" i="1"/>
  <c r="W50" i="1" s="1"/>
  <c r="Q20" i="11"/>
  <c r="F65" i="14"/>
  <c r="G65" i="14" s="1"/>
  <c r="J65" i="14" s="1"/>
  <c r="K65" i="14" s="1"/>
  <c r="L65" i="14" s="1"/>
  <c r="F93" i="14"/>
  <c r="G93" i="14" s="1"/>
  <c r="J93" i="14" s="1"/>
  <c r="K93" i="14" s="1"/>
  <c r="L93" i="14" s="1"/>
  <c r="I30" i="9"/>
  <c r="I5" i="9"/>
  <c r="F9" i="14"/>
  <c r="G9" i="14" s="1"/>
  <c r="J9" i="14" s="1"/>
  <c r="K9" i="14" s="1"/>
  <c r="L9" i="14" s="1"/>
  <c r="F37" i="14"/>
  <c r="G37" i="14" s="1"/>
  <c r="J37" i="14" s="1"/>
  <c r="K37" i="14" s="1"/>
  <c r="L37" i="14" s="1"/>
  <c r="T31" i="1"/>
  <c r="W31" i="1" s="1"/>
  <c r="F210" i="14"/>
  <c r="A211" i="14"/>
  <c r="B210" i="14"/>
  <c r="E210" i="14"/>
  <c r="C210" i="14"/>
  <c r="H210" i="14"/>
  <c r="I210" i="14" s="1"/>
  <c r="I21" i="9"/>
  <c r="I14" i="9"/>
  <c r="T40" i="1"/>
  <c r="W40" i="1" s="1"/>
  <c r="P36" i="11"/>
  <c r="G59" i="14"/>
  <c r="J59" i="14" s="1"/>
  <c r="K59" i="14" s="1"/>
  <c r="L59" i="14" s="1"/>
  <c r="P38" i="11"/>
  <c r="Q50" i="11"/>
  <c r="F95" i="14"/>
  <c r="G95" i="14" s="1"/>
  <c r="J95" i="14" s="1"/>
  <c r="K95" i="14" s="1"/>
  <c r="L95" i="14" s="1"/>
  <c r="X82" i="5"/>
  <c r="Y82" i="5" s="1"/>
  <c r="Z82" i="5" s="1"/>
  <c r="T82" i="5"/>
  <c r="U82" i="5" s="1"/>
  <c r="X95" i="5"/>
  <c r="Y95" i="5" s="1"/>
  <c r="Z95" i="5" s="1"/>
  <c r="T95" i="5"/>
  <c r="U95" i="5" s="1"/>
  <c r="X54" i="5"/>
  <c r="Y54" i="5" s="1"/>
  <c r="Z54" i="5" s="1"/>
  <c r="T54" i="5"/>
  <c r="U54" i="5" s="1"/>
  <c r="X71" i="5"/>
  <c r="Y71" i="5" s="1"/>
  <c r="Z71" i="5" s="1"/>
  <c r="T71" i="5"/>
  <c r="U71" i="5" s="1"/>
  <c r="T45" i="5"/>
  <c r="U45" i="5" s="1"/>
  <c r="X45" i="5"/>
  <c r="Y45" i="5" s="1"/>
  <c r="Z45" i="5" s="1"/>
  <c r="X85" i="5"/>
  <c r="Y85" i="5" s="1"/>
  <c r="Z85" i="5" s="1"/>
  <c r="T85" i="5"/>
  <c r="U85" i="5" s="1"/>
  <c r="X34" i="5"/>
  <c r="Y34" i="5" s="1"/>
  <c r="Z34" i="5" s="1"/>
  <c r="T34" i="5"/>
  <c r="U34" i="5" s="1"/>
  <c r="G64" i="14"/>
  <c r="J64" i="14" s="1"/>
  <c r="K64" i="14" s="1"/>
  <c r="L64" i="14" s="1"/>
  <c r="G18" i="14"/>
  <c r="J18" i="14" s="1"/>
  <c r="K18" i="14" s="1"/>
  <c r="L18" i="14" s="1"/>
  <c r="G40" i="14"/>
  <c r="J40" i="14" s="1"/>
  <c r="K40" i="14" s="1"/>
  <c r="L40" i="14" s="1"/>
  <c r="F98" i="14"/>
  <c r="G98" i="14" s="1"/>
  <c r="J98" i="14" s="1"/>
  <c r="K98" i="14" s="1"/>
  <c r="L98" i="14" s="1"/>
  <c r="P43" i="11"/>
  <c r="G42" i="14"/>
  <c r="J42" i="14" s="1"/>
  <c r="K42" i="14" s="1"/>
  <c r="L42" i="14" s="1"/>
  <c r="G14" i="14"/>
  <c r="J14" i="14" s="1"/>
  <c r="K14" i="14" s="1"/>
  <c r="L14" i="14" s="1"/>
  <c r="I23" i="9"/>
  <c r="T49" i="1"/>
  <c r="W49" i="1" s="1"/>
  <c r="I28" i="9"/>
  <c r="Q24" i="11"/>
  <c r="F60" i="14"/>
  <c r="G60" i="14" s="1"/>
  <c r="J60" i="14" s="1"/>
  <c r="K60" i="14" s="1"/>
  <c r="L60" i="14" s="1"/>
  <c r="G19" i="14"/>
  <c r="J19" i="14" s="1"/>
  <c r="K19" i="14" s="1"/>
  <c r="L19" i="14" s="1"/>
  <c r="P40" i="11"/>
  <c r="R40" i="11" s="1"/>
  <c r="Q37" i="11"/>
  <c r="R37" i="11" s="1"/>
  <c r="G54" i="14"/>
  <c r="J54" i="14" s="1"/>
  <c r="K54" i="14" s="1"/>
  <c r="L54" i="14" s="1"/>
  <c r="G34" i="14"/>
  <c r="J34" i="14" s="1"/>
  <c r="K34" i="14" s="1"/>
  <c r="L34" i="14" s="1"/>
  <c r="I11" i="9"/>
  <c r="T37" i="1"/>
  <c r="W37" i="1" s="1"/>
  <c r="Q19" i="11"/>
  <c r="I32" i="9"/>
  <c r="P48" i="11"/>
  <c r="T33" i="13"/>
  <c r="W33" i="13" s="1"/>
  <c r="X33" i="13" s="1"/>
  <c r="F208" i="14"/>
  <c r="G208" i="14" s="1"/>
  <c r="J208" i="14" s="1"/>
  <c r="K208" i="14" s="1"/>
  <c r="L208" i="14" s="1"/>
  <c r="F15" i="14"/>
  <c r="G15" i="14" s="1"/>
  <c r="J15" i="14" s="1"/>
  <c r="K15" i="14" s="1"/>
  <c r="L15" i="14" s="1"/>
  <c r="G23" i="14"/>
  <c r="J23" i="14" s="1"/>
  <c r="K23" i="14" s="1"/>
  <c r="L23" i="14" s="1"/>
  <c r="K31" i="9"/>
  <c r="L31" i="9" s="1"/>
  <c r="Q25" i="11"/>
  <c r="Q41" i="11"/>
  <c r="F21" i="14"/>
  <c r="G21" i="14" s="1"/>
  <c r="J21" i="14" s="1"/>
  <c r="K21" i="14" s="1"/>
  <c r="L21" i="14" s="1"/>
  <c r="F49" i="14"/>
  <c r="G49" i="14" s="1"/>
  <c r="J49" i="14" s="1"/>
  <c r="K49" i="14" s="1"/>
  <c r="L49" i="14" s="1"/>
  <c r="G56" i="14"/>
  <c r="J56" i="14" s="1"/>
  <c r="K56" i="14" s="1"/>
  <c r="L56" i="14" s="1"/>
  <c r="G52" i="14"/>
  <c r="J52" i="14" s="1"/>
  <c r="K52" i="14" s="1"/>
  <c r="L52" i="14" s="1"/>
  <c r="P39" i="11"/>
  <c r="Q36" i="11"/>
  <c r="F70" i="14"/>
  <c r="G70" i="14" s="1"/>
  <c r="J70" i="14" s="1"/>
  <c r="K70" i="14" s="1"/>
  <c r="L70" i="14" s="1"/>
  <c r="X91" i="5"/>
  <c r="Y91" i="5" s="1"/>
  <c r="Z91" i="5" s="1"/>
  <c r="T91" i="5"/>
  <c r="U91" i="5" s="1"/>
  <c r="X74" i="5"/>
  <c r="Y74" i="5" s="1"/>
  <c r="Z74" i="5" s="1"/>
  <c r="T74" i="5"/>
  <c r="U74" i="5" s="1"/>
  <c r="X84" i="5"/>
  <c r="Y84" i="5" s="1"/>
  <c r="Z84" i="5" s="1"/>
  <c r="T84" i="5"/>
  <c r="U84" i="5" s="1"/>
  <c r="X64" i="5"/>
  <c r="Y64" i="5" s="1"/>
  <c r="Z64" i="5" s="1"/>
  <c r="T64" i="5"/>
  <c r="U64" i="5" s="1"/>
  <c r="T41" i="5"/>
  <c r="U41" i="5" s="1"/>
  <c r="X41" i="5"/>
  <c r="Y41" i="5" s="1"/>
  <c r="Z41" i="5" s="1"/>
  <c r="X81" i="5"/>
  <c r="Y81" i="5" s="1"/>
  <c r="Z81" i="5" s="1"/>
  <c r="T81" i="5"/>
  <c r="U81" i="5" s="1"/>
  <c r="G17" i="14"/>
  <c r="J17" i="14" s="1"/>
  <c r="K17" i="14" s="1"/>
  <c r="L17" i="14" s="1"/>
  <c r="G46" i="14"/>
  <c r="J46" i="14" s="1"/>
  <c r="K46" i="14" s="1"/>
  <c r="L46" i="14" s="1"/>
  <c r="G39" i="14"/>
  <c r="J39" i="14" s="1"/>
  <c r="K39" i="14" s="1"/>
  <c r="L39" i="14" s="1"/>
  <c r="G35" i="14"/>
  <c r="J35" i="14" s="1"/>
  <c r="K35" i="14" s="1"/>
  <c r="L35" i="14" s="1"/>
  <c r="G63" i="14"/>
  <c r="J63" i="14" s="1"/>
  <c r="K63" i="14" s="1"/>
  <c r="L63" i="14" s="1"/>
  <c r="I18" i="9"/>
  <c r="T44" i="1"/>
  <c r="W44" i="1" s="1"/>
  <c r="I16" i="9"/>
  <c r="T42" i="1"/>
  <c r="W42" i="1" s="1"/>
  <c r="F20" i="14"/>
  <c r="G20" i="14" s="1"/>
  <c r="J20" i="14" s="1"/>
  <c r="K20" i="14" s="1"/>
  <c r="L20" i="14" s="1"/>
  <c r="G43" i="14"/>
  <c r="J43" i="14" s="1"/>
  <c r="K43" i="14" s="1"/>
  <c r="L43" i="14" s="1"/>
  <c r="Q29" i="11"/>
  <c r="Q44" i="11"/>
  <c r="R44" i="11" s="1"/>
  <c r="G26" i="14"/>
  <c r="J26" i="14" s="1"/>
  <c r="K26" i="14" s="1"/>
  <c r="L26" i="14" s="1"/>
  <c r="F32" i="14"/>
  <c r="G32" i="14" s="1"/>
  <c r="J32" i="14" s="1"/>
  <c r="K32" i="14" s="1"/>
  <c r="L32" i="14" s="1"/>
  <c r="F55" i="14"/>
  <c r="G55" i="14" s="1"/>
  <c r="J55" i="14" s="1"/>
  <c r="K55" i="14" s="1"/>
  <c r="L55" i="14" s="1"/>
  <c r="I22" i="9"/>
  <c r="T48" i="1"/>
  <c r="W48" i="1" s="1"/>
  <c r="G36" i="14"/>
  <c r="J36" i="14" s="1"/>
  <c r="K36" i="14" s="1"/>
  <c r="L36" i="14" s="1"/>
  <c r="I8" i="9"/>
  <c r="P50" i="11"/>
  <c r="Q33" i="11"/>
  <c r="P51" i="11"/>
  <c r="R51" i="11" s="1"/>
  <c r="F12" i="14"/>
  <c r="G12" i="14" s="1"/>
  <c r="J12" i="14" s="1"/>
  <c r="K12" i="14" s="1"/>
  <c r="L12" i="14" s="1"/>
  <c r="G25" i="14"/>
  <c r="J25" i="14" s="1"/>
  <c r="K25" i="14" s="1"/>
  <c r="L25" i="14" s="1"/>
  <c r="G48" i="14"/>
  <c r="J48" i="14" s="1"/>
  <c r="K48" i="14" s="1"/>
  <c r="L48" i="14" s="1"/>
  <c r="F50" i="14"/>
  <c r="G50" i="14" s="1"/>
  <c r="J50" i="14" s="1"/>
  <c r="K50" i="14" s="1"/>
  <c r="L50" i="14" s="1"/>
  <c r="I12" i="9"/>
  <c r="T38" i="1"/>
  <c r="W38" i="1" s="1"/>
  <c r="Q39" i="11"/>
  <c r="F68" i="14"/>
  <c r="G68" i="14" s="1"/>
  <c r="J68" i="14" s="1"/>
  <c r="K68" i="14" s="1"/>
  <c r="L68" i="14" s="1"/>
  <c r="F96" i="14"/>
  <c r="G96" i="14" s="1"/>
  <c r="J96" i="14" s="1"/>
  <c r="K96" i="14" s="1"/>
  <c r="L96" i="14" s="1"/>
  <c r="X97" i="5"/>
  <c r="Y97" i="5" s="1"/>
  <c r="Z97" i="5" s="1"/>
  <c r="T97" i="5"/>
  <c r="U97" i="5" s="1"/>
  <c r="X67" i="5"/>
  <c r="Y67" i="5" s="1"/>
  <c r="Z67" i="5" s="1"/>
  <c r="T67" i="5"/>
  <c r="U67" i="5" s="1"/>
  <c r="X79" i="5"/>
  <c r="Y79" i="5" s="1"/>
  <c r="Z79" i="5" s="1"/>
  <c r="T79" i="5"/>
  <c r="U79" i="5" s="1"/>
  <c r="X62" i="5"/>
  <c r="Y62" i="5" s="1"/>
  <c r="Z62" i="5" s="1"/>
  <c r="T62" i="5"/>
  <c r="U62" i="5" s="1"/>
  <c r="X53" i="5"/>
  <c r="Y53" i="5" s="1"/>
  <c r="Z53" i="5" s="1"/>
  <c r="T53" i="5"/>
  <c r="U53" i="5" s="1"/>
  <c r="T57" i="5"/>
  <c r="U57" i="5" s="1"/>
  <c r="X57" i="5"/>
  <c r="Y57" i="5" s="1"/>
  <c r="Z57" i="5" s="1"/>
  <c r="G31" i="14"/>
  <c r="J31" i="14" s="1"/>
  <c r="K31" i="14" s="1"/>
  <c r="L31" i="14" s="1"/>
  <c r="E99" i="14"/>
  <c r="B99" i="14"/>
  <c r="H99" i="14"/>
  <c r="I99" i="14" s="1"/>
  <c r="A100" i="14"/>
  <c r="F99" i="14"/>
  <c r="C99" i="14"/>
  <c r="K25" i="9"/>
  <c r="L25" i="9" s="1"/>
  <c r="Q16" i="11"/>
  <c r="F22" i="14"/>
  <c r="G22" i="14" s="1"/>
  <c r="J22" i="14" s="1"/>
  <c r="K22" i="14" s="1"/>
  <c r="L22" i="14" s="1"/>
  <c r="G62" i="14"/>
  <c r="J62" i="14" s="1"/>
  <c r="K62" i="14" s="1"/>
  <c r="L62" i="14" s="1"/>
  <c r="K26" i="9"/>
  <c r="L26" i="9" s="1"/>
  <c r="I19" i="9"/>
  <c r="T45" i="1"/>
  <c r="W45" i="1" s="1"/>
  <c r="T32" i="7"/>
  <c r="W32" i="7" s="1"/>
  <c r="X32" i="7" s="1"/>
  <c r="Y33" i="7" s="1"/>
  <c r="P46" i="11"/>
  <c r="R46" i="11" s="1"/>
  <c r="A153" i="14"/>
  <c r="K20" i="9"/>
  <c r="L20" i="9" s="1"/>
  <c r="X46" i="1"/>
  <c r="G47" i="14"/>
  <c r="J47" i="14" s="1"/>
  <c r="K47" i="14" s="1"/>
  <c r="L47" i="14" s="1"/>
  <c r="I15" i="9"/>
  <c r="T41" i="1"/>
  <c r="W41" i="1" s="1"/>
  <c r="Q31" i="11"/>
  <c r="I10" i="9"/>
  <c r="T36" i="1"/>
  <c r="W36" i="1" s="1"/>
  <c r="P41" i="11"/>
  <c r="Q48" i="11"/>
  <c r="Q45" i="11"/>
  <c r="R45" i="11" s="1"/>
  <c r="G45" i="14"/>
  <c r="J45" i="14" s="1"/>
  <c r="K45" i="14" s="1"/>
  <c r="L45" i="14" s="1"/>
  <c r="I7" i="9"/>
  <c r="T33" i="1"/>
  <c r="W33" i="1" s="1"/>
  <c r="N28" i="9"/>
  <c r="I27" i="9"/>
  <c r="I29" i="9"/>
  <c r="Q28" i="11"/>
  <c r="G28" i="14"/>
  <c r="J28" i="14" s="1"/>
  <c r="K28" i="14" s="1"/>
  <c r="L28" i="14" s="1"/>
  <c r="G29" i="14"/>
  <c r="J29" i="14" s="1"/>
  <c r="K29" i="14" s="1"/>
  <c r="L29" i="14" s="1"/>
  <c r="G11" i="14"/>
  <c r="J11" i="14" s="1"/>
  <c r="K11" i="14" s="1"/>
  <c r="L11" i="14" s="1"/>
  <c r="F27" i="14"/>
  <c r="G27" i="14" s="1"/>
  <c r="J27" i="14" s="1"/>
  <c r="K27" i="14" s="1"/>
  <c r="L27" i="14" s="1"/>
  <c r="T32" i="13"/>
  <c r="W32" i="13" s="1"/>
  <c r="X32" i="13" s="1"/>
  <c r="Q38" i="11"/>
  <c r="B71" i="14"/>
  <c r="F71" i="14"/>
  <c r="E71" i="14"/>
  <c r="H71" i="14"/>
  <c r="I71" i="14" s="1"/>
  <c r="C71" i="14"/>
  <c r="A72" i="14"/>
  <c r="X92" i="5"/>
  <c r="Y92" i="5" s="1"/>
  <c r="Z92" i="5" s="1"/>
  <c r="T92" i="5"/>
  <c r="U92" i="5" s="1"/>
  <c r="X88" i="5"/>
  <c r="Y88" i="5" s="1"/>
  <c r="Z88" i="5" s="1"/>
  <c r="T88" i="5"/>
  <c r="U88" i="5" s="1"/>
  <c r="X60" i="5"/>
  <c r="Y60" i="5" s="1"/>
  <c r="Z60" i="5" s="1"/>
  <c r="T60" i="5"/>
  <c r="U60" i="5" s="1"/>
  <c r="X75" i="5"/>
  <c r="Y75" i="5" s="1"/>
  <c r="Z75" i="5" s="1"/>
  <c r="T75" i="5"/>
  <c r="U75" i="5" s="1"/>
  <c r="T61" i="5"/>
  <c r="U61" i="5" s="1"/>
  <c r="X61" i="5"/>
  <c r="Y61" i="5" s="1"/>
  <c r="Z61" i="5" s="1"/>
  <c r="X39" i="5"/>
  <c r="Y39" i="5" s="1"/>
  <c r="Z39" i="5" s="1"/>
  <c r="T39" i="5"/>
  <c r="U39" i="5" s="1"/>
  <c r="T38" i="5"/>
  <c r="U38" i="5" s="1"/>
  <c r="X38" i="5"/>
  <c r="Y38" i="5" s="1"/>
  <c r="Z38" i="5" s="1"/>
  <c r="G57" i="14"/>
  <c r="J57" i="14" s="1"/>
  <c r="K57" i="14" s="1"/>
  <c r="L57" i="14" s="1"/>
  <c r="G30" i="14"/>
  <c r="J30" i="14" s="1"/>
  <c r="K30" i="14" s="1"/>
  <c r="L30" i="14" s="1"/>
  <c r="Q30" i="11" l="1"/>
  <c r="Y33" i="12"/>
  <c r="Y37" i="12"/>
  <c r="Y41" i="12"/>
  <c r="Y45" i="12"/>
  <c r="Y34" i="12"/>
  <c r="Y38" i="12"/>
  <c r="Y42" i="12"/>
  <c r="Y46" i="12"/>
  <c r="Y50" i="12"/>
  <c r="Y35" i="12"/>
  <c r="Y39" i="12"/>
  <c r="Y43" i="12"/>
  <c r="Y47" i="12"/>
  <c r="Y32" i="12"/>
  <c r="Y36" i="12"/>
  <c r="Y40" i="12"/>
  <c r="Y44" i="12"/>
  <c r="Y48" i="12"/>
  <c r="R43" i="11"/>
  <c r="R50" i="11"/>
  <c r="Y32" i="13"/>
  <c r="Y32" i="7"/>
  <c r="Y40" i="7"/>
  <c r="U27" i="9"/>
  <c r="Y39" i="13"/>
  <c r="Y38" i="13"/>
  <c r="Y40" i="13"/>
  <c r="Y34" i="13"/>
  <c r="Y42" i="13"/>
  <c r="Y43" i="13"/>
  <c r="Y50" i="13"/>
  <c r="Y47" i="13"/>
  <c r="Y33" i="13"/>
  <c r="Y45" i="13"/>
  <c r="Y36" i="13"/>
  <c r="Y37" i="13"/>
  <c r="Y46" i="13"/>
  <c r="Y48" i="13"/>
  <c r="Y35" i="13"/>
  <c r="Y44" i="13"/>
  <c r="X43" i="1"/>
  <c r="P26" i="11" s="1"/>
  <c r="R26" i="11" s="1"/>
  <c r="K17" i="9"/>
  <c r="L17" i="9" s="1"/>
  <c r="N20" i="8"/>
  <c r="P20" i="8" s="1"/>
  <c r="Q20" i="8" s="1"/>
  <c r="K6" i="9"/>
  <c r="L6" i="9" s="1"/>
  <c r="X32" i="1"/>
  <c r="X39" i="1"/>
  <c r="P22" i="11" s="1"/>
  <c r="R22" i="11" s="1"/>
  <c r="K13" i="9"/>
  <c r="L13" i="9" s="1"/>
  <c r="Y45" i="7"/>
  <c r="Y44" i="7"/>
  <c r="R41" i="11"/>
  <c r="G71" i="14"/>
  <c r="J71" i="14" s="1"/>
  <c r="K71" i="14" s="1"/>
  <c r="L71" i="14" s="1"/>
  <c r="C72" i="14"/>
  <c r="H72" i="14"/>
  <c r="I72" i="14" s="1"/>
  <c r="B72" i="14"/>
  <c r="F72" i="14"/>
  <c r="E72" i="14"/>
  <c r="A73" i="14"/>
  <c r="K27" i="9"/>
  <c r="L27" i="9" s="1"/>
  <c r="Y36" i="7"/>
  <c r="Y41" i="7"/>
  <c r="K23" i="9"/>
  <c r="L23" i="9" s="1"/>
  <c r="X49" i="1"/>
  <c r="R38" i="11"/>
  <c r="V27" i="9"/>
  <c r="R27" i="9"/>
  <c r="K38" i="8" s="1"/>
  <c r="K5" i="9"/>
  <c r="L5" i="9" s="1"/>
  <c r="X31" i="1"/>
  <c r="K30" i="9"/>
  <c r="L30" i="9" s="1"/>
  <c r="P34" i="11"/>
  <c r="N31" i="8"/>
  <c r="P29" i="11"/>
  <c r="R29" i="11" s="1"/>
  <c r="Q34" i="11"/>
  <c r="Y39" i="7"/>
  <c r="N29" i="9"/>
  <c r="Y48" i="7"/>
  <c r="K19" i="9"/>
  <c r="L19" i="9" s="1"/>
  <c r="X45" i="1"/>
  <c r="N37" i="8"/>
  <c r="Y31" i="7"/>
  <c r="K18" i="9"/>
  <c r="L18" i="9" s="1"/>
  <c r="X44" i="1"/>
  <c r="R39" i="11"/>
  <c r="Y42" i="7"/>
  <c r="N42" i="8"/>
  <c r="R48" i="11"/>
  <c r="K21" i="9"/>
  <c r="L21" i="9" s="1"/>
  <c r="G210" i="14"/>
  <c r="J210" i="14" s="1"/>
  <c r="K210" i="14" s="1"/>
  <c r="L210" i="14" s="1"/>
  <c r="P27" i="9"/>
  <c r="I38" i="8" s="1"/>
  <c r="Y37" i="7"/>
  <c r="K29" i="9"/>
  <c r="L29" i="9" s="1"/>
  <c r="R28" i="9"/>
  <c r="K39" i="8" s="1"/>
  <c r="O28" i="9"/>
  <c r="H39" i="8" s="1"/>
  <c r="U28" i="9"/>
  <c r="Y28" i="9"/>
  <c r="P28" i="9"/>
  <c r="I39" i="8" s="1"/>
  <c r="V28" i="9"/>
  <c r="Q28" i="9"/>
  <c r="J39" i="8" s="1"/>
  <c r="X28" i="9"/>
  <c r="R26" i="9"/>
  <c r="K37" i="8" s="1"/>
  <c r="Q26" i="9"/>
  <c r="J37" i="8" s="1"/>
  <c r="X26" i="9"/>
  <c r="U26" i="9"/>
  <c r="P26" i="9"/>
  <c r="I37" i="8" s="1"/>
  <c r="V26" i="9"/>
  <c r="O26" i="9"/>
  <c r="H37" i="8" s="1"/>
  <c r="Y26" i="9"/>
  <c r="G99" i="14"/>
  <c r="J99" i="14" s="1"/>
  <c r="K99" i="14" s="1"/>
  <c r="L99" i="14" s="1"/>
  <c r="Y50" i="7"/>
  <c r="K8" i="9"/>
  <c r="L8" i="9" s="1"/>
  <c r="Y46" i="7"/>
  <c r="K32" i="9"/>
  <c r="L32" i="9" s="1"/>
  <c r="K11" i="9"/>
  <c r="L11" i="9" s="1"/>
  <c r="X37" i="1"/>
  <c r="K28" i="9"/>
  <c r="L28" i="9" s="1"/>
  <c r="R36" i="11"/>
  <c r="Q27" i="9"/>
  <c r="J38" i="8" s="1"/>
  <c r="O27" i="9"/>
  <c r="H38" i="8" s="1"/>
  <c r="K7" i="9"/>
  <c r="L7" i="9" s="1"/>
  <c r="X33" i="1"/>
  <c r="K10" i="9"/>
  <c r="L10" i="9" s="1"/>
  <c r="X36" i="1"/>
  <c r="K15" i="9"/>
  <c r="L15" i="9" s="1"/>
  <c r="X41" i="1"/>
  <c r="A154" i="14"/>
  <c r="Q17" i="11"/>
  <c r="Y38" i="7"/>
  <c r="Y49" i="7"/>
  <c r="Y43" i="7"/>
  <c r="N36" i="8"/>
  <c r="E100" i="14"/>
  <c r="F100" i="14"/>
  <c r="C100" i="14"/>
  <c r="B100" i="14"/>
  <c r="A101" i="14"/>
  <c r="H100" i="14"/>
  <c r="I100" i="14" s="1"/>
  <c r="K12" i="9"/>
  <c r="L12" i="9" s="1"/>
  <c r="X38" i="1"/>
  <c r="K22" i="9"/>
  <c r="L22" i="9" s="1"/>
  <c r="X48" i="1"/>
  <c r="K16" i="9"/>
  <c r="L16" i="9" s="1"/>
  <c r="X42" i="1"/>
  <c r="Q35" i="11"/>
  <c r="R35" i="11" s="1"/>
  <c r="K14" i="9"/>
  <c r="L14" i="9" s="1"/>
  <c r="X40" i="1"/>
  <c r="F211" i="14"/>
  <c r="B211" i="14"/>
  <c r="E211" i="14"/>
  <c r="A212" i="14"/>
  <c r="C211" i="14"/>
  <c r="H211" i="14"/>
  <c r="I211" i="14" s="1"/>
  <c r="Y27" i="9"/>
  <c r="X27" i="9"/>
  <c r="K24" i="9"/>
  <c r="L24" i="9" s="1"/>
  <c r="X50" i="1"/>
  <c r="W27" i="9" l="1"/>
  <c r="Y32" i="1"/>
  <c r="Y36" i="1"/>
  <c r="Y40" i="1"/>
  <c r="Y44" i="1"/>
  <c r="Y48" i="1"/>
  <c r="Y33" i="1"/>
  <c r="Y37" i="1"/>
  <c r="Y41" i="1"/>
  <c r="Y45" i="1"/>
  <c r="Y49" i="1"/>
  <c r="Y38" i="1"/>
  <c r="Y42" i="1"/>
  <c r="Y46" i="1"/>
  <c r="Y50" i="1"/>
  <c r="Y39" i="1"/>
  <c r="Y43" i="1"/>
  <c r="Y31" i="1"/>
  <c r="N24" i="8"/>
  <c r="P24" i="8" s="1"/>
  <c r="Q24" i="8" s="1"/>
  <c r="N17" i="8"/>
  <c r="P17" i="11"/>
  <c r="R17" i="11" s="1"/>
  <c r="G211" i="14"/>
  <c r="J211" i="14" s="1"/>
  <c r="K211" i="14" s="1"/>
  <c r="L211" i="14" s="1"/>
  <c r="G100" i="14"/>
  <c r="J100" i="14" s="1"/>
  <c r="K100" i="14" s="1"/>
  <c r="L100" i="14" s="1"/>
  <c r="W28" i="9"/>
  <c r="Z28" i="9" s="1"/>
  <c r="O39" i="8" s="1"/>
  <c r="R34" i="11"/>
  <c r="Z27" i="9"/>
  <c r="O38" i="8" s="1"/>
  <c r="N25" i="8"/>
  <c r="P23" i="11"/>
  <c r="R23" i="11" s="1"/>
  <c r="N33" i="8"/>
  <c r="P31" i="11"/>
  <c r="R31" i="11" s="1"/>
  <c r="A155" i="14"/>
  <c r="N21" i="8"/>
  <c r="P19" i="11"/>
  <c r="R19" i="11" s="1"/>
  <c r="N39" i="8"/>
  <c r="N19" i="8"/>
  <c r="N32" i="8"/>
  <c r="P30" i="11"/>
  <c r="R30" i="11" s="1"/>
  <c r="N29" i="8"/>
  <c r="P27" i="11"/>
  <c r="R27" i="11" s="1"/>
  <c r="Y29" i="9"/>
  <c r="X29" i="9"/>
  <c r="Q29" i="9"/>
  <c r="J40" i="8" s="1"/>
  <c r="V29" i="9"/>
  <c r="P29" i="9"/>
  <c r="I40" i="8" s="1"/>
  <c r="O29" i="9"/>
  <c r="H40" i="8" s="1"/>
  <c r="R29" i="9"/>
  <c r="K40" i="8" s="1"/>
  <c r="U29" i="9"/>
  <c r="N41" i="8"/>
  <c r="N38" i="8"/>
  <c r="N35" i="8"/>
  <c r="P33" i="11"/>
  <c r="R33" i="11" s="1"/>
  <c r="N43" i="8"/>
  <c r="W26" i="9"/>
  <c r="Z26" i="9" s="1"/>
  <c r="O37" i="8" s="1"/>
  <c r="P37" i="8" s="1"/>
  <c r="N34" i="8"/>
  <c r="P32" i="11"/>
  <c r="R32" i="11" s="1"/>
  <c r="E101" i="14"/>
  <c r="C101" i="14"/>
  <c r="F101" i="14"/>
  <c r="B101" i="14"/>
  <c r="H101" i="14"/>
  <c r="I101" i="14" s="1"/>
  <c r="A102" i="14"/>
  <c r="N26" i="8"/>
  <c r="P24" i="11"/>
  <c r="R24" i="11" s="1"/>
  <c r="N40" i="8"/>
  <c r="N16" i="8"/>
  <c r="P16" i="11"/>
  <c r="R16" i="11" s="1"/>
  <c r="E73" i="14"/>
  <c r="A74" i="14"/>
  <c r="C73" i="14"/>
  <c r="H73" i="14"/>
  <c r="I73" i="14" s="1"/>
  <c r="B73" i="14"/>
  <c r="F73" i="14"/>
  <c r="B212" i="14"/>
  <c r="C212" i="14"/>
  <c r="H212" i="14"/>
  <c r="I212" i="14" s="1"/>
  <c r="F212" i="14"/>
  <c r="A213" i="14"/>
  <c r="E212" i="14"/>
  <c r="N27" i="8"/>
  <c r="P25" i="11"/>
  <c r="R25" i="11" s="1"/>
  <c r="N23" i="8"/>
  <c r="P21" i="11"/>
  <c r="R21" i="11" s="1"/>
  <c r="N18" i="8"/>
  <c r="P18" i="11"/>
  <c r="R18" i="11" s="1"/>
  <c r="N22" i="8"/>
  <c r="P20" i="11"/>
  <c r="R20" i="11" s="1"/>
  <c r="N30" i="8"/>
  <c r="P28" i="11"/>
  <c r="R28" i="11" s="1"/>
  <c r="N30" i="9"/>
  <c r="G72" i="14"/>
  <c r="J72" i="14" s="1"/>
  <c r="K72" i="14" s="1"/>
  <c r="L72" i="14" s="1"/>
  <c r="S22" i="11" l="1"/>
  <c r="S28" i="11"/>
  <c r="G101" i="14"/>
  <c r="J101" i="14" s="1"/>
  <c r="K101" i="14" s="1"/>
  <c r="L101" i="14" s="1"/>
  <c r="S46" i="11"/>
  <c r="S23" i="11"/>
  <c r="W29" i="9"/>
  <c r="Z29" i="9" s="1"/>
  <c r="O40" i="8" s="1"/>
  <c r="P40" i="8" s="1"/>
  <c r="P39" i="8"/>
  <c r="P38" i="8"/>
  <c r="S48" i="11"/>
  <c r="P30" i="9"/>
  <c r="I41" i="8" s="1"/>
  <c r="V30" i="9"/>
  <c r="Q30" i="9"/>
  <c r="J41" i="8" s="1"/>
  <c r="R30" i="9"/>
  <c r="K41" i="8" s="1"/>
  <c r="O30" i="9"/>
  <c r="H41" i="8" s="1"/>
  <c r="U30" i="9"/>
  <c r="W30" i="9" s="1"/>
  <c r="Y30" i="9"/>
  <c r="X30" i="9"/>
  <c r="B213" i="14"/>
  <c r="C213" i="14"/>
  <c r="H213" i="14"/>
  <c r="I213" i="14" s="1"/>
  <c r="F213" i="14"/>
  <c r="A214" i="14"/>
  <c r="E213" i="14"/>
  <c r="E102" i="14"/>
  <c r="B102" i="14"/>
  <c r="H102" i="14"/>
  <c r="I102" i="14" s="1"/>
  <c r="A103" i="14"/>
  <c r="C102" i="14"/>
  <c r="F102" i="14"/>
  <c r="S29" i="11"/>
  <c r="S19" i="11"/>
  <c r="S18" i="11"/>
  <c r="S25" i="11"/>
  <c r="S24" i="11"/>
  <c r="A156" i="14"/>
  <c r="S20" i="11"/>
  <c r="S21" i="11"/>
  <c r="F74" i="14"/>
  <c r="E74" i="14"/>
  <c r="A75" i="14"/>
  <c r="H74" i="14"/>
  <c r="I74" i="14" s="1"/>
  <c r="B74" i="14"/>
  <c r="C74" i="14"/>
  <c r="S16" i="11"/>
  <c r="S39" i="11"/>
  <c r="S35" i="11"/>
  <c r="S32" i="11"/>
  <c r="S33" i="11"/>
  <c r="S31" i="11"/>
  <c r="S45" i="11"/>
  <c r="S37" i="11"/>
  <c r="S41" i="11"/>
  <c r="S51" i="11"/>
  <c r="S49" i="11"/>
  <c r="S26" i="11"/>
  <c r="S42" i="11"/>
  <c r="S40" i="11"/>
  <c r="S44" i="11"/>
  <c r="S50" i="11"/>
  <c r="S43" i="11"/>
  <c r="S47" i="11"/>
  <c r="S38" i="11"/>
  <c r="Q19" i="9"/>
  <c r="J30" i="8" s="1"/>
  <c r="N31" i="9"/>
  <c r="U7" i="9"/>
  <c r="W7" i="9" s="1"/>
  <c r="Z7" i="9" s="1"/>
  <c r="O18" i="8" s="1"/>
  <c r="P18" i="8" s="1"/>
  <c r="Q18" i="8" s="1"/>
  <c r="U12" i="9"/>
  <c r="W12" i="9" s="1"/>
  <c r="Z12" i="9" s="1"/>
  <c r="O23" i="8" s="1"/>
  <c r="P23" i="8" s="1"/>
  <c r="Q23" i="8" s="1"/>
  <c r="R15" i="9"/>
  <c r="K26" i="8" s="1"/>
  <c r="P21" i="9"/>
  <c r="I32" i="8" s="1"/>
  <c r="U8" i="9"/>
  <c r="W8" i="9" s="1"/>
  <c r="Z8" i="9" s="1"/>
  <c r="O19" i="8" s="1"/>
  <c r="P19" i="8" s="1"/>
  <c r="Q19" i="8" s="1"/>
  <c r="U5" i="9"/>
  <c r="W5" i="9" s="1"/>
  <c r="Z5" i="9" s="1"/>
  <c r="O16" i="8" s="1"/>
  <c r="P16" i="8" s="1"/>
  <c r="Q16" i="8" s="1"/>
  <c r="O11" i="9"/>
  <c r="H22" i="8" s="1"/>
  <c r="X7" i="9"/>
  <c r="Y14" i="9"/>
  <c r="P5" i="9"/>
  <c r="I16" i="8" s="1"/>
  <c r="U15" i="9"/>
  <c r="W15" i="9" s="1"/>
  <c r="Z15" i="9" s="1"/>
  <c r="O26" i="8" s="1"/>
  <c r="P26" i="8" s="1"/>
  <c r="Q26" i="8" s="1"/>
  <c r="Q24" i="9"/>
  <c r="J35" i="8" s="1"/>
  <c r="V21" i="9"/>
  <c r="Q22" i="9"/>
  <c r="J33" i="8" s="1"/>
  <c r="X15" i="9"/>
  <c r="S17" i="11"/>
  <c r="G212" i="14"/>
  <c r="J212" i="14" s="1"/>
  <c r="K212" i="14" s="1"/>
  <c r="L212" i="14" s="1"/>
  <c r="G73" i="14"/>
  <c r="J73" i="14" s="1"/>
  <c r="K73" i="14" s="1"/>
  <c r="L73" i="14" s="1"/>
  <c r="S36" i="11"/>
  <c r="V25" i="9"/>
  <c r="S34" i="11"/>
  <c r="S27" i="11"/>
  <c r="S30" i="11"/>
  <c r="P15" i="9" l="1"/>
  <c r="I26" i="8" s="1"/>
  <c r="G74" i="14"/>
  <c r="J74" i="14" s="1"/>
  <c r="K74" i="14" s="1"/>
  <c r="L74" i="14" s="1"/>
  <c r="G213" i="14"/>
  <c r="J213" i="14" s="1"/>
  <c r="K213" i="14" s="1"/>
  <c r="L213" i="14" s="1"/>
  <c r="Y25" i="9"/>
  <c r="O23" i="9"/>
  <c r="H34" i="8" s="1"/>
  <c r="V11" i="9"/>
  <c r="X14" i="9"/>
  <c r="Y5" i="9"/>
  <c r="O22" i="9"/>
  <c r="H33" i="8" s="1"/>
  <c r="Y11" i="9"/>
  <c r="P18" i="9"/>
  <c r="I29" i="8" s="1"/>
  <c r="P10" i="9"/>
  <c r="I21" i="8" s="1"/>
  <c r="Y6" i="9"/>
  <c r="V16" i="9"/>
  <c r="R14" i="9"/>
  <c r="K25" i="8" s="1"/>
  <c r="Z30" i="9"/>
  <c r="O41" i="8" s="1"/>
  <c r="P41" i="8" s="1"/>
  <c r="Q41" i="8" s="1"/>
  <c r="R18" i="9"/>
  <c r="K29" i="8" s="1"/>
  <c r="X6" i="9"/>
  <c r="X18" i="9"/>
  <c r="O5" i="9"/>
  <c r="H16" i="8" s="1"/>
  <c r="X19" i="9"/>
  <c r="P11" i="9"/>
  <c r="I22" i="8" s="1"/>
  <c r="P22" i="9"/>
  <c r="I33" i="8" s="1"/>
  <c r="Q5" i="9"/>
  <c r="J16" i="8" s="1"/>
  <c r="R23" i="9"/>
  <c r="K34" i="8" s="1"/>
  <c r="V6" i="9"/>
  <c r="Q21" i="9"/>
  <c r="J32" i="8" s="1"/>
  <c r="O6" i="9"/>
  <c r="H17" i="8" s="1"/>
  <c r="R22" i="9"/>
  <c r="K33" i="8" s="1"/>
  <c r="V18" i="9"/>
  <c r="Q25" i="9"/>
  <c r="J36" i="8" s="1"/>
  <c r="O7" i="9"/>
  <c r="H18" i="8" s="1"/>
  <c r="V7" i="9"/>
  <c r="Y22" i="9"/>
  <c r="Q10" i="9"/>
  <c r="J21" i="8" s="1"/>
  <c r="O18" i="9"/>
  <c r="H29" i="8" s="1"/>
  <c r="P23" i="9"/>
  <c r="I34" i="8" s="1"/>
  <c r="Y12" i="9"/>
  <c r="X22" i="9"/>
  <c r="X5" i="9"/>
  <c r="P12" i="9"/>
  <c r="I23" i="8" s="1"/>
  <c r="Q15" i="9"/>
  <c r="J26" i="8" s="1"/>
  <c r="R10" i="9"/>
  <c r="K21" i="8" s="1"/>
  <c r="Q14" i="9"/>
  <c r="J25" i="8" s="1"/>
  <c r="O8" i="9"/>
  <c r="H19" i="8" s="1"/>
  <c r="X21" i="9"/>
  <c r="O20" i="9"/>
  <c r="H31" i="8" s="1"/>
  <c r="Y10" i="9"/>
  <c r="P7" i="9"/>
  <c r="I18" i="8" s="1"/>
  <c r="V20" i="9"/>
  <c r="U25" i="9"/>
  <c r="W25" i="9" s="1"/>
  <c r="Z25" i="9" s="1"/>
  <c r="O36" i="8" s="1"/>
  <c r="P36" i="8" s="1"/>
  <c r="Q36" i="8" s="1"/>
  <c r="V24" i="9"/>
  <c r="Y7" i="9"/>
  <c r="Q18" i="9"/>
  <c r="J29" i="8" s="1"/>
  <c r="Y18" i="9"/>
  <c r="U14" i="9"/>
  <c r="W14" i="9" s="1"/>
  <c r="Z14" i="9" s="1"/>
  <c r="O25" i="8" s="1"/>
  <c r="P25" i="8" s="1"/>
  <c r="Q25" i="8" s="1"/>
  <c r="Y23" i="9"/>
  <c r="V22" i="9"/>
  <c r="R5" i="9"/>
  <c r="K16" i="8" s="1"/>
  <c r="O16" i="9"/>
  <c r="H27" i="8" s="1"/>
  <c r="Q16" i="9"/>
  <c r="J27" i="8" s="1"/>
  <c r="U10" i="9"/>
  <c r="W10" i="9" s="1"/>
  <c r="Z10" i="9" s="1"/>
  <c r="O21" i="8" s="1"/>
  <c r="P21" i="8" s="1"/>
  <c r="Q21" i="8" s="1"/>
  <c r="X11" i="9"/>
  <c r="R21" i="9"/>
  <c r="K32" i="8" s="1"/>
  <c r="X10" i="9"/>
  <c r="P14" i="9"/>
  <c r="I25" i="8" s="1"/>
  <c r="U21" i="9"/>
  <c r="W21" i="9" s="1"/>
  <c r="Z21" i="9" s="1"/>
  <c r="O32" i="8" s="1"/>
  <c r="P32" i="8" s="1"/>
  <c r="Q32" i="8" s="1"/>
  <c r="V15" i="9"/>
  <c r="U11" i="9"/>
  <c r="W11" i="9" s="1"/>
  <c r="Z11" i="9" s="1"/>
  <c r="O22" i="8" s="1"/>
  <c r="P22" i="8" s="1"/>
  <c r="Q22" i="8" s="1"/>
  <c r="X24" i="9"/>
  <c r="U22" i="9"/>
  <c r="W22" i="9" s="1"/>
  <c r="Z22" i="9" s="1"/>
  <c r="O33" i="8" s="1"/>
  <c r="P33" i="8" s="1"/>
  <c r="Q33" i="8" s="1"/>
  <c r="Q23" i="9"/>
  <c r="J34" i="8" s="1"/>
  <c r="U19" i="9"/>
  <c r="W19" i="9" s="1"/>
  <c r="Z19" i="9" s="1"/>
  <c r="O30" i="8" s="1"/>
  <c r="P30" i="8" s="1"/>
  <c r="Q30" i="8" s="1"/>
  <c r="U6" i="9"/>
  <c r="W6" i="9" s="1"/>
  <c r="Z6" i="9" s="1"/>
  <c r="O17" i="8" s="1"/>
  <c r="P17" i="8" s="1"/>
  <c r="Q17" i="8" s="1"/>
  <c r="Y21" i="9"/>
  <c r="R12" i="9"/>
  <c r="K23" i="8" s="1"/>
  <c r="O15" i="9"/>
  <c r="H26" i="8" s="1"/>
  <c r="O14" i="9"/>
  <c r="H25" i="8" s="1"/>
  <c r="R19" i="9"/>
  <c r="K30" i="8" s="1"/>
  <c r="Q20" i="9"/>
  <c r="J31" i="8" s="1"/>
  <c r="V14" i="9"/>
  <c r="Y15" i="9"/>
  <c r="U24" i="9"/>
  <c r="W24" i="9" s="1"/>
  <c r="Z24" i="9" s="1"/>
  <c r="O35" i="8" s="1"/>
  <c r="P35" i="8" s="1"/>
  <c r="Q35" i="8" s="1"/>
  <c r="P25" i="9"/>
  <c r="I36" i="8" s="1"/>
  <c r="R25" i="9"/>
  <c r="K36" i="8" s="1"/>
  <c r="P8" i="9"/>
  <c r="I19" i="8" s="1"/>
  <c r="X25" i="9"/>
  <c r="P16" i="9"/>
  <c r="I27" i="8" s="1"/>
  <c r="X12" i="9"/>
  <c r="U18" i="9"/>
  <c r="W18" i="9" s="1"/>
  <c r="Z18" i="9" s="1"/>
  <c r="O29" i="8" s="1"/>
  <c r="P29" i="8" s="1"/>
  <c r="Q29" i="8" s="1"/>
  <c r="V5" i="9"/>
  <c r="V10" i="9"/>
  <c r="Q6" i="9"/>
  <c r="J17" i="8" s="1"/>
  <c r="R6" i="9"/>
  <c r="K17" i="8" s="1"/>
  <c r="Q7" i="9"/>
  <c r="J18" i="8" s="1"/>
  <c r="Q11" i="9"/>
  <c r="J22" i="8" s="1"/>
  <c r="P6" i="9"/>
  <c r="I17" i="8" s="1"/>
  <c r="R11" i="9"/>
  <c r="K22" i="8" s="1"/>
  <c r="O10" i="9"/>
  <c r="H21" i="8" s="1"/>
  <c r="Q39" i="8"/>
  <c r="E103" i="14"/>
  <c r="B103" i="14"/>
  <c r="H103" i="14"/>
  <c r="I103" i="14" s="1"/>
  <c r="A104" i="14"/>
  <c r="F103" i="14"/>
  <c r="C103" i="14"/>
  <c r="Q31" i="9"/>
  <c r="J42" i="8" s="1"/>
  <c r="P31" i="9"/>
  <c r="I42" i="8" s="1"/>
  <c r="V31" i="9"/>
  <c r="X31" i="9"/>
  <c r="O31" i="9"/>
  <c r="H42" i="8" s="1"/>
  <c r="U31" i="9"/>
  <c r="R31" i="9"/>
  <c r="K42" i="8" s="1"/>
  <c r="Y31" i="9"/>
  <c r="B75" i="14"/>
  <c r="F75" i="14"/>
  <c r="C75" i="14"/>
  <c r="E75" i="14"/>
  <c r="A76" i="14"/>
  <c r="H75" i="14"/>
  <c r="I75" i="14" s="1"/>
  <c r="V8" i="9"/>
  <c r="R24" i="9"/>
  <c r="K35" i="8" s="1"/>
  <c r="O21" i="9"/>
  <c r="H32" i="8" s="1"/>
  <c r="Y20" i="9"/>
  <c r="R20" i="9"/>
  <c r="K31" i="8" s="1"/>
  <c r="V12" i="9"/>
  <c r="R8" i="9"/>
  <c r="K19" i="8" s="1"/>
  <c r="U20" i="9"/>
  <c r="W20" i="9" s="1"/>
  <c r="Z20" i="9" s="1"/>
  <c r="O31" i="8" s="1"/>
  <c r="P31" i="8" s="1"/>
  <c r="Q31" i="8" s="1"/>
  <c r="O19" i="9"/>
  <c r="H30" i="8" s="1"/>
  <c r="R16" i="9"/>
  <c r="K27" i="8" s="1"/>
  <c r="V23" i="9"/>
  <c r="X23" i="9"/>
  <c r="Y8" i="9"/>
  <c r="P19" i="9"/>
  <c r="I30" i="8" s="1"/>
  <c r="X20" i="9"/>
  <c r="R7" i="9"/>
  <c r="K18" i="8" s="1"/>
  <c r="Y19" i="9"/>
  <c r="Y16" i="9"/>
  <c r="P24" i="9"/>
  <c r="I35" i="8" s="1"/>
  <c r="O12" i="9"/>
  <c r="H23" i="8" s="1"/>
  <c r="X8" i="9"/>
  <c r="Q8" i="9"/>
  <c r="J19" i="8" s="1"/>
  <c r="X16" i="9"/>
  <c r="Y24" i="9"/>
  <c r="U16" i="9"/>
  <c r="W16" i="9" s="1"/>
  <c r="Z16" i="9" s="1"/>
  <c r="O27" i="8" s="1"/>
  <c r="P27" i="8" s="1"/>
  <c r="Q27" i="8" s="1"/>
  <c r="V19" i="9"/>
  <c r="A157" i="14"/>
  <c r="Q37" i="8"/>
  <c r="Q38" i="8"/>
  <c r="Q40" i="8"/>
  <c r="G102" i="14"/>
  <c r="J102" i="14" s="1"/>
  <c r="K102" i="14" s="1"/>
  <c r="L102" i="14" s="1"/>
  <c r="C214" i="14"/>
  <c r="H214" i="14"/>
  <c r="I214" i="14" s="1"/>
  <c r="E214" i="14"/>
  <c r="B214" i="14"/>
  <c r="A215" i="14"/>
  <c r="F214" i="14"/>
  <c r="G214" i="14" l="1"/>
  <c r="J214" i="14" s="1"/>
  <c r="K214" i="14" s="1"/>
  <c r="L214" i="14" s="1"/>
  <c r="G75" i="14"/>
  <c r="J75" i="14" s="1"/>
  <c r="K75" i="14" s="1"/>
  <c r="L75" i="14" s="1"/>
  <c r="C76" i="14"/>
  <c r="H76" i="14"/>
  <c r="I76" i="14" s="1"/>
  <c r="B76" i="14"/>
  <c r="E76" i="14"/>
  <c r="A77" i="14"/>
  <c r="F76" i="14"/>
  <c r="C215" i="14"/>
  <c r="H215" i="14"/>
  <c r="I215" i="14" s="1"/>
  <c r="E215" i="14"/>
  <c r="A216" i="14"/>
  <c r="B215" i="14"/>
  <c r="F215" i="14"/>
  <c r="N32" i="9"/>
  <c r="U23" i="9"/>
  <c r="W23" i="9" s="1"/>
  <c r="Z23" i="9" s="1"/>
  <c r="O34" i="8" s="1"/>
  <c r="P34" i="8" s="1"/>
  <c r="Q34" i="8" s="1"/>
  <c r="P20" i="9"/>
  <c r="I31" i="8" s="1"/>
  <c r="Q12" i="9"/>
  <c r="J23" i="8" s="1"/>
  <c r="O25" i="9"/>
  <c r="H36" i="8" s="1"/>
  <c r="O24" i="9"/>
  <c r="H35" i="8" s="1"/>
  <c r="G103" i="14"/>
  <c r="J103" i="14" s="1"/>
  <c r="K103" i="14" s="1"/>
  <c r="L103" i="14" s="1"/>
  <c r="W31" i="9"/>
  <c r="Z31" i="9" s="1"/>
  <c r="O42" i="8" s="1"/>
  <c r="P42" i="8" s="1"/>
  <c r="Q42" i="8" s="1"/>
  <c r="E104" i="14"/>
  <c r="F104" i="14"/>
  <c r="C104" i="14"/>
  <c r="B104" i="14"/>
  <c r="A105" i="14"/>
  <c r="H104" i="14"/>
  <c r="I104" i="14" s="1"/>
  <c r="A158" i="14"/>
  <c r="G76" i="14" l="1"/>
  <c r="J76" i="14" s="1"/>
  <c r="K76" i="14" s="1"/>
  <c r="L76" i="14" s="1"/>
  <c r="G104" i="14"/>
  <c r="J104" i="14" s="1"/>
  <c r="K104" i="14" s="1"/>
  <c r="L104" i="14" s="1"/>
  <c r="X32" i="9"/>
  <c r="R32" i="9"/>
  <c r="K43" i="8" s="1"/>
  <c r="O32" i="9"/>
  <c r="H43" i="8" s="1"/>
  <c r="U32" i="9"/>
  <c r="Y32" i="9"/>
  <c r="P32" i="9"/>
  <c r="I43" i="8" s="1"/>
  <c r="V32" i="9"/>
  <c r="Q32" i="9"/>
  <c r="J43" i="8" s="1"/>
  <c r="E105" i="14"/>
  <c r="C105" i="14"/>
  <c r="F105" i="14"/>
  <c r="B105" i="14"/>
  <c r="H105" i="14"/>
  <c r="I105" i="14" s="1"/>
  <c r="A106" i="14"/>
  <c r="E216" i="14"/>
  <c r="F216" i="14"/>
  <c r="A217" i="14"/>
  <c r="C216" i="14"/>
  <c r="H216" i="14"/>
  <c r="I216" i="14" s="1"/>
  <c r="B216" i="14"/>
  <c r="A159" i="14"/>
  <c r="G215" i="14"/>
  <c r="J215" i="14" s="1"/>
  <c r="K215" i="14" s="1"/>
  <c r="L215" i="14" s="1"/>
  <c r="E77" i="14"/>
  <c r="A78" i="14"/>
  <c r="C77" i="14"/>
  <c r="H77" i="14"/>
  <c r="I77" i="14" s="1"/>
  <c r="B77" i="14"/>
  <c r="F77" i="14"/>
  <c r="G216" i="14" l="1"/>
  <c r="J216" i="14" s="1"/>
  <c r="K216" i="14" s="1"/>
  <c r="L216" i="14" s="1"/>
  <c r="G77" i="14"/>
  <c r="J77" i="14" s="1"/>
  <c r="K77" i="14" s="1"/>
  <c r="L77" i="14" s="1"/>
  <c r="F78" i="14"/>
  <c r="E78" i="14"/>
  <c r="A79" i="14"/>
  <c r="H78" i="14"/>
  <c r="I78" i="14" s="1"/>
  <c r="C78" i="14"/>
  <c r="B78" i="14"/>
  <c r="W32" i="9"/>
  <c r="Z32" i="9" s="1"/>
  <c r="O43" i="8" s="1"/>
  <c r="P43" i="8" s="1"/>
  <c r="Q43" i="8" s="1"/>
  <c r="E106" i="14"/>
  <c r="B106" i="14"/>
  <c r="H106" i="14"/>
  <c r="I106" i="14" s="1"/>
  <c r="A107" i="14"/>
  <c r="C106" i="14"/>
  <c r="F106" i="14"/>
  <c r="A160" i="14"/>
  <c r="E217" i="14"/>
  <c r="A218" i="14"/>
  <c r="F217" i="14"/>
  <c r="C217" i="14"/>
  <c r="H217" i="14"/>
  <c r="I217" i="14" s="1"/>
  <c r="B217" i="14"/>
  <c r="G105" i="14"/>
  <c r="J105" i="14" s="1"/>
  <c r="K105" i="14" s="1"/>
  <c r="L105" i="14" s="1"/>
  <c r="G106" i="14" l="1"/>
  <c r="J106" i="14" s="1"/>
  <c r="K106" i="14" s="1"/>
  <c r="L106" i="14" s="1"/>
  <c r="G217" i="14"/>
  <c r="J217" i="14" s="1"/>
  <c r="K217" i="14" s="1"/>
  <c r="L217" i="14" s="1"/>
  <c r="G78" i="14"/>
  <c r="J78" i="14" s="1"/>
  <c r="K78" i="14" s="1"/>
  <c r="L78" i="14" s="1"/>
  <c r="A161" i="14"/>
  <c r="E107" i="14"/>
  <c r="B107" i="14"/>
  <c r="H107" i="14"/>
  <c r="I107" i="14" s="1"/>
  <c r="A108" i="14"/>
  <c r="F107" i="14"/>
  <c r="C107" i="14"/>
  <c r="B79" i="14"/>
  <c r="F79" i="14"/>
  <c r="A80" i="14"/>
  <c r="C79" i="14"/>
  <c r="H79" i="14"/>
  <c r="I79" i="14" s="1"/>
  <c r="E79" i="14"/>
  <c r="F218" i="14"/>
  <c r="A219" i="14"/>
  <c r="B218" i="14"/>
  <c r="E218" i="14"/>
  <c r="H218" i="14"/>
  <c r="I218" i="14" s="1"/>
  <c r="C218" i="14"/>
  <c r="G79" i="14" l="1"/>
  <c r="J79" i="14" s="1"/>
  <c r="K79" i="14" s="1"/>
  <c r="L79" i="14" s="1"/>
  <c r="F219" i="14"/>
  <c r="A220" i="14"/>
  <c r="B219" i="14"/>
  <c r="E219" i="14"/>
  <c r="H219" i="14"/>
  <c r="I219" i="14" s="1"/>
  <c r="C219" i="14"/>
  <c r="G107" i="14"/>
  <c r="J107" i="14" s="1"/>
  <c r="K107" i="14" s="1"/>
  <c r="L107" i="14" s="1"/>
  <c r="E108" i="14"/>
  <c r="F108" i="14"/>
  <c r="C108" i="14"/>
  <c r="B108" i="14"/>
  <c r="A109" i="14"/>
  <c r="H108" i="14"/>
  <c r="I108" i="14" s="1"/>
  <c r="A162" i="14"/>
  <c r="G218" i="14"/>
  <c r="J218" i="14" s="1"/>
  <c r="K218" i="14" s="1"/>
  <c r="L218" i="14" s="1"/>
  <c r="C80" i="14"/>
  <c r="H80" i="14"/>
  <c r="I80" i="14" s="1"/>
  <c r="B80" i="14"/>
  <c r="E80" i="14"/>
  <c r="A81" i="14"/>
  <c r="F80" i="14"/>
  <c r="G219" i="14" l="1"/>
  <c r="J219" i="14" s="1"/>
  <c r="K219" i="14" s="1"/>
  <c r="L219" i="14" s="1"/>
  <c r="G108" i="14"/>
  <c r="J108" i="14" s="1"/>
  <c r="K108" i="14" s="1"/>
  <c r="L108" i="14" s="1"/>
  <c r="E109" i="14"/>
  <c r="C109" i="14"/>
  <c r="F109" i="14"/>
  <c r="B109" i="14"/>
  <c r="H109" i="14"/>
  <c r="I109" i="14" s="1"/>
  <c r="A110" i="14"/>
  <c r="A163" i="14"/>
  <c r="F220" i="14"/>
  <c r="A221" i="14"/>
  <c r="B220" i="14"/>
  <c r="E220" i="14"/>
  <c r="H220" i="14"/>
  <c r="I220" i="14" s="1"/>
  <c r="C220" i="14"/>
  <c r="E81" i="14"/>
  <c r="A82" i="14"/>
  <c r="C81" i="14"/>
  <c r="H81" i="14"/>
  <c r="I81" i="14" s="1"/>
  <c r="F81" i="14"/>
  <c r="B81" i="14"/>
  <c r="G80" i="14"/>
  <c r="J80" i="14" s="1"/>
  <c r="K80" i="14" s="1"/>
  <c r="L80" i="14" s="1"/>
  <c r="G109" i="14" l="1"/>
  <c r="J109" i="14" s="1"/>
  <c r="K109" i="14" s="1"/>
  <c r="L109" i="14" s="1"/>
  <c r="A164" i="14"/>
  <c r="F82" i="14"/>
  <c r="E82" i="14"/>
  <c r="A83" i="14"/>
  <c r="C82" i="14"/>
  <c r="B82" i="14"/>
  <c r="H82" i="14"/>
  <c r="I82" i="14" s="1"/>
  <c r="G81" i="14"/>
  <c r="J81" i="14" s="1"/>
  <c r="K81" i="14" s="1"/>
  <c r="L81" i="14" s="1"/>
  <c r="G220" i="14"/>
  <c r="J220" i="14" s="1"/>
  <c r="K220" i="14" s="1"/>
  <c r="L220" i="14" s="1"/>
  <c r="E110" i="14"/>
  <c r="B110" i="14"/>
  <c r="H110" i="14"/>
  <c r="I110" i="14" s="1"/>
  <c r="A111" i="14"/>
  <c r="C110" i="14"/>
  <c r="F110" i="14"/>
  <c r="F221" i="14"/>
  <c r="A222" i="14"/>
  <c r="B221" i="14"/>
  <c r="E221" i="14"/>
  <c r="H221" i="14"/>
  <c r="I221" i="14" s="1"/>
  <c r="C221" i="14"/>
  <c r="F222" i="14" l="1"/>
  <c r="A223" i="14"/>
  <c r="B222" i="14"/>
  <c r="E222" i="14"/>
  <c r="H222" i="14"/>
  <c r="I222" i="14" s="1"/>
  <c r="C222" i="14"/>
  <c r="E111" i="14"/>
  <c r="B111" i="14"/>
  <c r="H111" i="14"/>
  <c r="I111" i="14" s="1"/>
  <c r="A112" i="14"/>
  <c r="F111" i="14"/>
  <c r="C111" i="14"/>
  <c r="G221" i="14"/>
  <c r="J221" i="14" s="1"/>
  <c r="K221" i="14" s="1"/>
  <c r="L221" i="14" s="1"/>
  <c r="B83" i="14"/>
  <c r="F83" i="14"/>
  <c r="H83" i="14"/>
  <c r="I83" i="14" s="1"/>
  <c r="A84" i="14"/>
  <c r="E83" i="14"/>
  <c r="C83" i="14"/>
  <c r="A165" i="14"/>
  <c r="G110" i="14"/>
  <c r="J110" i="14" s="1"/>
  <c r="K110" i="14" s="1"/>
  <c r="L110" i="14" s="1"/>
  <c r="G82" i="14"/>
  <c r="J82" i="14" s="1"/>
  <c r="K82" i="14" s="1"/>
  <c r="L82" i="14" s="1"/>
  <c r="G222" i="14" l="1"/>
  <c r="G111" i="14"/>
  <c r="J111" i="14" s="1"/>
  <c r="K111" i="14" s="1"/>
  <c r="L111" i="14" s="1"/>
  <c r="A166" i="14"/>
  <c r="G83" i="14"/>
  <c r="J83" i="14" s="1"/>
  <c r="K83" i="14" s="1"/>
  <c r="L83" i="14" s="1"/>
  <c r="E112" i="14"/>
  <c r="F112" i="14"/>
  <c r="A113" i="14"/>
  <c r="C112" i="14"/>
  <c r="B112" i="14"/>
  <c r="H112" i="14"/>
  <c r="I112" i="14" s="1"/>
  <c r="F223" i="14"/>
  <c r="A224" i="14"/>
  <c r="B223" i="14"/>
  <c r="E223" i="14"/>
  <c r="H223" i="14"/>
  <c r="I223" i="14" s="1"/>
  <c r="C223" i="14"/>
  <c r="C84" i="14"/>
  <c r="H84" i="14"/>
  <c r="I84" i="14" s="1"/>
  <c r="B84" i="14"/>
  <c r="F84" i="14"/>
  <c r="A85" i="14"/>
  <c r="E84" i="14"/>
  <c r="J222" i="14"/>
  <c r="K222" i="14" s="1"/>
  <c r="L222" i="14" s="1"/>
  <c r="G84" i="14" l="1"/>
  <c r="J84" i="14" s="1"/>
  <c r="K84" i="14" s="1"/>
  <c r="L84" i="14" s="1"/>
  <c r="G223" i="14"/>
  <c r="J223" i="14" s="1"/>
  <c r="K223" i="14" s="1"/>
  <c r="L223" i="14" s="1"/>
  <c r="G112" i="14"/>
  <c r="J112" i="14" s="1"/>
  <c r="K112" i="14" s="1"/>
  <c r="L112" i="14" s="1"/>
  <c r="E85" i="14"/>
  <c r="A86" i="14"/>
  <c r="C85" i="14"/>
  <c r="H85" i="14"/>
  <c r="I85" i="14" s="1"/>
  <c r="F85" i="14"/>
  <c r="B85" i="14"/>
  <c r="A167" i="14"/>
  <c r="F224" i="14"/>
  <c r="A225" i="14"/>
  <c r="B224" i="14"/>
  <c r="E224" i="14"/>
  <c r="H224" i="14"/>
  <c r="I224" i="14" s="1"/>
  <c r="C224" i="14"/>
  <c r="F113" i="14"/>
  <c r="A114" i="14"/>
  <c r="B113" i="14"/>
  <c r="E113" i="14"/>
  <c r="C113" i="14"/>
  <c r="H113" i="14"/>
  <c r="I113" i="14" s="1"/>
  <c r="G224" i="14" l="1"/>
  <c r="J224" i="14" s="1"/>
  <c r="K224" i="14" s="1"/>
  <c r="L224" i="14" s="1"/>
  <c r="A168" i="14"/>
  <c r="G113" i="14"/>
  <c r="J113" i="14" s="1"/>
  <c r="K113" i="14" s="1"/>
  <c r="L113" i="14" s="1"/>
  <c r="F225" i="14"/>
  <c r="A226" i="14"/>
  <c r="B225" i="14"/>
  <c r="E225" i="14"/>
  <c r="H225" i="14"/>
  <c r="I225" i="14" s="1"/>
  <c r="C225" i="14"/>
  <c r="F86" i="14"/>
  <c r="E86" i="14"/>
  <c r="A87" i="14"/>
  <c r="B86" i="14"/>
  <c r="C86" i="14"/>
  <c r="H86" i="14"/>
  <c r="I86" i="14" s="1"/>
  <c r="F114" i="14"/>
  <c r="B114" i="14"/>
  <c r="E114" i="14"/>
  <c r="A115" i="14"/>
  <c r="C114" i="14"/>
  <c r="H114" i="14"/>
  <c r="I114" i="14" s="1"/>
  <c r="G85" i="14"/>
  <c r="J85" i="14" s="1"/>
  <c r="K85" i="14" s="1"/>
  <c r="L85" i="14" s="1"/>
  <c r="G225" i="14" l="1"/>
  <c r="J225" i="14" s="1"/>
  <c r="K225" i="14" s="1"/>
  <c r="L225" i="14" s="1"/>
  <c r="F226" i="14"/>
  <c r="A227" i="14"/>
  <c r="B226" i="14"/>
  <c r="E226" i="14"/>
  <c r="H226" i="14"/>
  <c r="I226" i="14" s="1"/>
  <c r="C226" i="14"/>
  <c r="B115" i="14"/>
  <c r="C115" i="14"/>
  <c r="H115" i="14"/>
  <c r="I115" i="14" s="1"/>
  <c r="F115" i="14"/>
  <c r="A116" i="14"/>
  <c r="E115" i="14"/>
  <c r="B87" i="14"/>
  <c r="F87" i="14"/>
  <c r="E87" i="14"/>
  <c r="H87" i="14"/>
  <c r="I87" i="14" s="1"/>
  <c r="C87" i="14"/>
  <c r="A88" i="14"/>
  <c r="G114" i="14"/>
  <c r="J114" i="14" s="1"/>
  <c r="K114" i="14" s="1"/>
  <c r="L114" i="14" s="1"/>
  <c r="G86" i="14"/>
  <c r="J86" i="14" s="1"/>
  <c r="K86" i="14" s="1"/>
  <c r="L86" i="14" s="1"/>
  <c r="A169" i="14"/>
  <c r="B207" i="14" l="1"/>
  <c r="F207" i="14"/>
  <c r="H207" i="14"/>
  <c r="I207" i="14" s="1"/>
  <c r="C207" i="14"/>
  <c r="E207" i="14"/>
  <c r="G226" i="14"/>
  <c r="J226" i="14" s="1"/>
  <c r="K226" i="14" s="1"/>
  <c r="L226" i="14" s="1"/>
  <c r="G115" i="14"/>
  <c r="J115" i="14" s="1"/>
  <c r="K115" i="14" s="1"/>
  <c r="L115" i="14" s="1"/>
  <c r="G87" i="14"/>
  <c r="J87" i="14" s="1"/>
  <c r="K87" i="14" s="1"/>
  <c r="L87" i="14" s="1"/>
  <c r="B116" i="14"/>
  <c r="C116" i="14"/>
  <c r="H116" i="14"/>
  <c r="I116" i="14" s="1"/>
  <c r="F116" i="14"/>
  <c r="E116" i="14"/>
  <c r="A117" i="14"/>
  <c r="A170" i="14"/>
  <c r="C88" i="14"/>
  <c r="B88" i="14"/>
  <c r="F88" i="14"/>
  <c r="H88" i="14"/>
  <c r="I88" i="14" s="1"/>
  <c r="A89" i="14"/>
  <c r="E88" i="14"/>
  <c r="F227" i="14"/>
  <c r="A228" i="14"/>
  <c r="B227" i="14"/>
  <c r="E227" i="14"/>
  <c r="H227" i="14"/>
  <c r="I227" i="14" s="1"/>
  <c r="C227" i="14"/>
  <c r="G207" i="14" l="1"/>
  <c r="J207" i="14" s="1"/>
  <c r="K207" i="14" s="1"/>
  <c r="L207" i="14" s="1"/>
  <c r="G227" i="14"/>
  <c r="J227" i="14" s="1"/>
  <c r="K227" i="14" s="1"/>
  <c r="L227" i="14" s="1"/>
  <c r="G88" i="14"/>
  <c r="J88" i="14" s="1"/>
  <c r="K88" i="14" s="1"/>
  <c r="L88" i="14" s="1"/>
  <c r="G116" i="14"/>
  <c r="J116" i="14" s="1"/>
  <c r="K116" i="14" s="1"/>
  <c r="L116" i="14" s="1"/>
  <c r="C89" i="14"/>
  <c r="H89" i="14"/>
  <c r="I89" i="14" s="1"/>
  <c r="F89" i="14"/>
  <c r="A90" i="14"/>
  <c r="E89" i="14"/>
  <c r="B89" i="14"/>
  <c r="F228" i="14"/>
  <c r="A229" i="14"/>
  <c r="B228" i="14"/>
  <c r="E228" i="14"/>
  <c r="H228" i="14"/>
  <c r="I228" i="14" s="1"/>
  <c r="C228" i="14"/>
  <c r="A171" i="14"/>
  <c r="C117" i="14"/>
  <c r="H117" i="14"/>
  <c r="I117" i="14" s="1"/>
  <c r="E117" i="14"/>
  <c r="B117" i="14"/>
  <c r="F117" i="14"/>
  <c r="A118" i="14"/>
  <c r="G228" i="14" l="1"/>
  <c r="J228" i="14" s="1"/>
  <c r="K228" i="14" s="1"/>
  <c r="L228" i="14" s="1"/>
  <c r="C118" i="14"/>
  <c r="H118" i="14"/>
  <c r="I118" i="14" s="1"/>
  <c r="E118" i="14"/>
  <c r="A119" i="14"/>
  <c r="B118" i="14"/>
  <c r="F118" i="14"/>
  <c r="F229" i="14"/>
  <c r="A230" i="14"/>
  <c r="B229" i="14"/>
  <c r="E229" i="14"/>
  <c r="H229" i="14"/>
  <c r="I229" i="14" s="1"/>
  <c r="C229" i="14"/>
  <c r="E90" i="14"/>
  <c r="A91" i="14"/>
  <c r="F90" i="14"/>
  <c r="C90" i="14"/>
  <c r="B90" i="14"/>
  <c r="H90" i="14"/>
  <c r="I90" i="14" s="1"/>
  <c r="A172" i="14"/>
  <c r="G117" i="14"/>
  <c r="J117" i="14" s="1"/>
  <c r="K117" i="14" s="1"/>
  <c r="L117" i="14" s="1"/>
  <c r="G89" i="14"/>
  <c r="J89" i="14" s="1"/>
  <c r="K89" i="14" s="1"/>
  <c r="L89" i="14" s="1"/>
  <c r="G229" i="14" l="1"/>
  <c r="A173" i="14"/>
  <c r="F230" i="14"/>
  <c r="A231" i="14"/>
  <c r="B230" i="14"/>
  <c r="E230" i="14"/>
  <c r="H230" i="14"/>
  <c r="I230" i="14" s="1"/>
  <c r="C230" i="14"/>
  <c r="E119" i="14"/>
  <c r="F119" i="14"/>
  <c r="A120" i="14"/>
  <c r="C119" i="14"/>
  <c r="H119" i="14"/>
  <c r="I119" i="14" s="1"/>
  <c r="B119" i="14"/>
  <c r="J229" i="14"/>
  <c r="K229" i="14" s="1"/>
  <c r="L229" i="14" s="1"/>
  <c r="G118" i="14"/>
  <c r="J118" i="14" s="1"/>
  <c r="K118" i="14" s="1"/>
  <c r="L118" i="14" s="1"/>
  <c r="F91" i="14"/>
  <c r="E91" i="14"/>
  <c r="C91" i="14"/>
  <c r="A92" i="14"/>
  <c r="H91" i="14"/>
  <c r="I91" i="14" s="1"/>
  <c r="B91" i="14"/>
  <c r="G90" i="14"/>
  <c r="J90" i="14" s="1"/>
  <c r="K90" i="14" s="1"/>
  <c r="L90" i="14" s="1"/>
  <c r="G91" i="14" l="1"/>
  <c r="J91" i="14" s="1"/>
  <c r="K91" i="14" s="1"/>
  <c r="L91" i="14" s="1"/>
  <c r="E120" i="14"/>
  <c r="A121" i="14"/>
  <c r="F120" i="14"/>
  <c r="C120" i="14"/>
  <c r="H120" i="14"/>
  <c r="I120" i="14" s="1"/>
  <c r="B120" i="14"/>
  <c r="G230" i="14"/>
  <c r="J230" i="14" s="1"/>
  <c r="K230" i="14" s="1"/>
  <c r="L230" i="14" s="1"/>
  <c r="B92" i="14"/>
  <c r="C92" i="14"/>
  <c r="E92" i="14"/>
  <c r="H92" i="14"/>
  <c r="I92" i="14" s="1"/>
  <c r="F92" i="14"/>
  <c r="G119" i="14"/>
  <c r="J119" i="14" s="1"/>
  <c r="K119" i="14" s="1"/>
  <c r="L119" i="14" s="1"/>
  <c r="F231" i="14"/>
  <c r="A232" i="14"/>
  <c r="B231" i="14"/>
  <c r="E231" i="14"/>
  <c r="H231" i="14"/>
  <c r="I231" i="14" s="1"/>
  <c r="C231" i="14"/>
  <c r="A174" i="14"/>
  <c r="G231" i="14" l="1"/>
  <c r="J231" i="14" s="1"/>
  <c r="K231" i="14" s="1"/>
  <c r="L231" i="14" s="1"/>
  <c r="A122" i="14"/>
  <c r="F232" i="14"/>
  <c r="A233" i="14"/>
  <c r="B232" i="14"/>
  <c r="E232" i="14"/>
  <c r="H232" i="14"/>
  <c r="I232" i="14" s="1"/>
  <c r="C232" i="14"/>
  <c r="A175" i="14"/>
  <c r="G92" i="14"/>
  <c r="J92" i="14" s="1"/>
  <c r="K92" i="14" s="1"/>
  <c r="L92" i="14" s="1"/>
  <c r="G120" i="14"/>
  <c r="J120" i="14" s="1"/>
  <c r="K120" i="14" s="1"/>
  <c r="L120" i="14" s="1"/>
  <c r="G232" i="14" l="1"/>
  <c r="F233" i="14"/>
  <c r="A234" i="14"/>
  <c r="B233" i="14"/>
  <c r="E233" i="14"/>
  <c r="H233" i="14"/>
  <c r="I233" i="14" s="1"/>
  <c r="C233" i="14"/>
  <c r="J232" i="14"/>
  <c r="K232" i="14" s="1"/>
  <c r="L232" i="14" s="1"/>
  <c r="A176" i="14"/>
  <c r="A123" i="14"/>
  <c r="G233" i="14" l="1"/>
  <c r="A124" i="14"/>
  <c r="A177" i="14"/>
  <c r="F234" i="14"/>
  <c r="B234" i="14"/>
  <c r="E234" i="14"/>
  <c r="H234" i="14"/>
  <c r="I234" i="14" s="1"/>
  <c r="C234" i="14"/>
  <c r="J233" i="14"/>
  <c r="K233" i="14" s="1"/>
  <c r="L233" i="14" s="1"/>
  <c r="G234" i="14" l="1"/>
  <c r="J234" i="14" s="1"/>
  <c r="K234" i="14" s="1"/>
  <c r="L234" i="14" s="1"/>
  <c r="B177" i="14"/>
  <c r="F177" i="14"/>
  <c r="H177" i="14"/>
  <c r="I177" i="14" s="1"/>
  <c r="A178" i="14"/>
  <c r="E177" i="14"/>
  <c r="C177" i="14"/>
  <c r="A125" i="14"/>
  <c r="G177" i="14" l="1"/>
  <c r="J177" i="14" s="1"/>
  <c r="K177" i="14" s="1"/>
  <c r="L177" i="14" s="1"/>
  <c r="C178" i="14"/>
  <c r="H178" i="14"/>
  <c r="I178" i="14" s="1"/>
  <c r="F178" i="14"/>
  <c r="A179" i="14"/>
  <c r="E178" i="14"/>
  <c r="B178" i="14"/>
  <c r="A126" i="14"/>
  <c r="G178" i="14" l="1"/>
  <c r="J178" i="14" s="1"/>
  <c r="K178" i="14" s="1"/>
  <c r="L178" i="14" s="1"/>
  <c r="E179" i="14"/>
  <c r="A180" i="14"/>
  <c r="F179" i="14"/>
  <c r="C179" i="14"/>
  <c r="B179" i="14"/>
  <c r="H179" i="14"/>
  <c r="I179" i="14" s="1"/>
  <c r="A127" i="14"/>
  <c r="F180" i="14" l="1"/>
  <c r="E180" i="14"/>
  <c r="C180" i="14"/>
  <c r="A181" i="14"/>
  <c r="B180" i="14"/>
  <c r="H180" i="14"/>
  <c r="I180" i="14" s="1"/>
  <c r="G179" i="14"/>
  <c r="J179" i="14" s="1"/>
  <c r="K179" i="14" s="1"/>
  <c r="L179" i="14" s="1"/>
  <c r="A128" i="14"/>
  <c r="G180" i="14" l="1"/>
  <c r="J180" i="14" s="1"/>
  <c r="K180" i="14" s="1"/>
  <c r="L180" i="14" s="1"/>
  <c r="A129" i="14"/>
  <c r="B181" i="14"/>
  <c r="C181" i="14"/>
  <c r="E181" i="14"/>
  <c r="H181" i="14"/>
  <c r="I181" i="14" s="1"/>
  <c r="A182" i="14"/>
  <c r="F181" i="14"/>
  <c r="C182" i="14" l="1"/>
  <c r="H182" i="14"/>
  <c r="I182" i="14" s="1"/>
  <c r="B182" i="14"/>
  <c r="E182" i="14"/>
  <c r="A183" i="14"/>
  <c r="F182" i="14"/>
  <c r="G181" i="14"/>
  <c r="J181" i="14" s="1"/>
  <c r="K181" i="14" s="1"/>
  <c r="L181" i="14" s="1"/>
  <c r="A130" i="14"/>
  <c r="A131" i="14" l="1"/>
  <c r="E183" i="14"/>
  <c r="A184" i="14"/>
  <c r="B183" i="14"/>
  <c r="H183" i="14"/>
  <c r="I183" i="14" s="1"/>
  <c r="C183" i="14"/>
  <c r="F183" i="14"/>
  <c r="G182" i="14"/>
  <c r="J182" i="14" s="1"/>
  <c r="K182" i="14" s="1"/>
  <c r="L182" i="14" s="1"/>
  <c r="G183" i="14" l="1"/>
  <c r="J183" i="14" s="1"/>
  <c r="K183" i="14" s="1"/>
  <c r="L183" i="14" s="1"/>
  <c r="A132" i="14"/>
  <c r="F184" i="14"/>
  <c r="B184" i="14"/>
  <c r="H184" i="14"/>
  <c r="I184" i="14" s="1"/>
  <c r="C184" i="14"/>
  <c r="A185" i="14"/>
  <c r="E184" i="14"/>
  <c r="G184" i="14" l="1"/>
  <c r="J184" i="14" s="1"/>
  <c r="K184" i="14" s="1"/>
  <c r="L184" i="14" s="1"/>
  <c r="B185" i="14"/>
  <c r="F185" i="14"/>
  <c r="H185" i="14"/>
  <c r="I185" i="14" s="1"/>
  <c r="A186" i="14"/>
  <c r="E185" i="14"/>
  <c r="C185" i="14"/>
  <c r="A133" i="14"/>
  <c r="G185" i="14" l="1"/>
  <c r="J185" i="14" s="1"/>
  <c r="K185" i="14" s="1"/>
  <c r="L185" i="14" s="1"/>
  <c r="C186" i="14"/>
  <c r="H186" i="14"/>
  <c r="I186" i="14" s="1"/>
  <c r="F186" i="14"/>
  <c r="A187" i="14"/>
  <c r="E186" i="14"/>
  <c r="B186" i="14"/>
  <c r="A134" i="14"/>
  <c r="E187" i="14" l="1"/>
  <c r="A188" i="14"/>
  <c r="F187" i="14"/>
  <c r="C187" i="14"/>
  <c r="B187" i="14"/>
  <c r="H187" i="14"/>
  <c r="I187" i="14" s="1"/>
  <c r="A135" i="14"/>
  <c r="G186" i="14"/>
  <c r="J186" i="14" s="1"/>
  <c r="K186" i="14" s="1"/>
  <c r="L186" i="14" s="1"/>
  <c r="F188" i="14" l="1"/>
  <c r="E188" i="14"/>
  <c r="C188" i="14"/>
  <c r="A189" i="14"/>
  <c r="H188" i="14"/>
  <c r="I188" i="14" s="1"/>
  <c r="B188" i="14"/>
  <c r="G187" i="14"/>
  <c r="J187" i="14" s="1"/>
  <c r="K187" i="14" s="1"/>
  <c r="L187" i="14" s="1"/>
  <c r="A136" i="14"/>
  <c r="G188" i="14" l="1"/>
  <c r="J188" i="14" s="1"/>
  <c r="K188" i="14" s="1"/>
  <c r="L188" i="14" s="1"/>
  <c r="A137" i="14"/>
  <c r="B189" i="14"/>
  <c r="C189" i="14"/>
  <c r="E189" i="14"/>
  <c r="H189" i="14"/>
  <c r="I189" i="14" s="1"/>
  <c r="A190" i="14"/>
  <c r="F189" i="14"/>
  <c r="C190" i="14" l="1"/>
  <c r="H190" i="14"/>
  <c r="I190" i="14" s="1"/>
  <c r="B190" i="14"/>
  <c r="E190" i="14"/>
  <c r="A191" i="14"/>
  <c r="F190" i="14"/>
  <c r="G189" i="14"/>
  <c r="J189" i="14" s="1"/>
  <c r="K189" i="14" s="1"/>
  <c r="L189" i="14" s="1"/>
  <c r="A138" i="14"/>
  <c r="G190" i="14" l="1"/>
  <c r="J190" i="14" s="1"/>
  <c r="K190" i="14" s="1"/>
  <c r="L190" i="14" s="1"/>
  <c r="A139" i="14"/>
  <c r="E191" i="14"/>
  <c r="A192" i="14"/>
  <c r="B191" i="14"/>
  <c r="H191" i="14"/>
  <c r="I191" i="14" s="1"/>
  <c r="C191" i="14"/>
  <c r="F191" i="14"/>
  <c r="G191" i="14" l="1"/>
  <c r="J191" i="14" s="1"/>
  <c r="K191" i="14" s="1"/>
  <c r="L191" i="14" s="1"/>
  <c r="A140" i="14"/>
  <c r="F192" i="14"/>
  <c r="B192" i="14"/>
  <c r="H192" i="14"/>
  <c r="I192" i="14" s="1"/>
  <c r="C192" i="14"/>
  <c r="A193" i="14"/>
  <c r="E192" i="14"/>
  <c r="G192" i="14" l="1"/>
  <c r="J192" i="14" s="1"/>
  <c r="K192" i="14" s="1"/>
  <c r="L192" i="14" s="1"/>
  <c r="B193" i="14"/>
  <c r="F193" i="14"/>
  <c r="H193" i="14"/>
  <c r="I193" i="14" s="1"/>
  <c r="A194" i="14"/>
  <c r="E193" i="14"/>
  <c r="C193" i="14"/>
  <c r="A141" i="14"/>
  <c r="G193" i="14" l="1"/>
  <c r="J193" i="14" s="1"/>
  <c r="K193" i="14" s="1"/>
  <c r="L193" i="14" s="1"/>
  <c r="A142" i="14"/>
  <c r="C194" i="14"/>
  <c r="H194" i="14"/>
  <c r="I194" i="14" s="1"/>
  <c r="F194" i="14"/>
  <c r="A195" i="14"/>
  <c r="E194" i="14"/>
  <c r="B194" i="14"/>
  <c r="G194" i="14" l="1"/>
  <c r="J194" i="14" s="1"/>
  <c r="K194" i="14" s="1"/>
  <c r="L194" i="14" s="1"/>
  <c r="A143" i="14"/>
  <c r="E195" i="14"/>
  <c r="A196" i="14"/>
  <c r="F195" i="14"/>
  <c r="C195" i="14"/>
  <c r="B195" i="14"/>
  <c r="H195" i="14"/>
  <c r="I195" i="14" s="1"/>
  <c r="A144" i="14" l="1"/>
  <c r="F196" i="14"/>
  <c r="E196" i="14"/>
  <c r="C196" i="14"/>
  <c r="A197" i="14"/>
  <c r="B196" i="14"/>
  <c r="H196" i="14"/>
  <c r="I196" i="14" s="1"/>
  <c r="G195" i="14"/>
  <c r="J195" i="14" s="1"/>
  <c r="K195" i="14" s="1"/>
  <c r="L195" i="14" s="1"/>
  <c r="B197" i="14" l="1"/>
  <c r="C197" i="14"/>
  <c r="E197" i="14"/>
  <c r="H197" i="14"/>
  <c r="I197" i="14" s="1"/>
  <c r="A198" i="14"/>
  <c r="F197" i="14"/>
  <c r="A145" i="14"/>
  <c r="G196" i="14"/>
  <c r="J196" i="14" s="1"/>
  <c r="K196" i="14" s="1"/>
  <c r="L196" i="14" s="1"/>
  <c r="A146" i="14" l="1"/>
  <c r="C198" i="14"/>
  <c r="H198" i="14"/>
  <c r="I198" i="14" s="1"/>
  <c r="B198" i="14"/>
  <c r="E198" i="14"/>
  <c r="A199" i="14"/>
  <c r="F198" i="14"/>
  <c r="G197" i="14"/>
  <c r="J197" i="14" s="1"/>
  <c r="K197" i="14" s="1"/>
  <c r="L197" i="14" s="1"/>
  <c r="G198" i="14" l="1"/>
  <c r="J198" i="14" s="1"/>
  <c r="K198" i="14" s="1"/>
  <c r="L198" i="14" s="1"/>
  <c r="A147" i="14"/>
  <c r="E199" i="14"/>
  <c r="A200" i="14"/>
  <c r="B199" i="14"/>
  <c r="H199" i="14"/>
  <c r="I199" i="14" s="1"/>
  <c r="C199" i="14"/>
  <c r="F199" i="14"/>
  <c r="A148" i="14" l="1"/>
  <c r="F200" i="14"/>
  <c r="A201" i="14"/>
  <c r="B200" i="14"/>
  <c r="H200" i="14"/>
  <c r="I200" i="14" s="1"/>
  <c r="C200" i="14"/>
  <c r="E200" i="14"/>
  <c r="G199" i="14"/>
  <c r="J199" i="14" s="1"/>
  <c r="K199" i="14" s="1"/>
  <c r="L199" i="14" s="1"/>
  <c r="G200" i="14" l="1"/>
  <c r="J200" i="14" s="1"/>
  <c r="K200" i="14" s="1"/>
  <c r="L200" i="14" s="1"/>
  <c r="F201" i="14"/>
  <c r="H201" i="14"/>
  <c r="I201" i="14" s="1"/>
  <c r="A202" i="14"/>
  <c r="B201" i="14"/>
  <c r="E201" i="14"/>
  <c r="C201" i="14"/>
  <c r="G201" i="14" l="1"/>
  <c r="J201" i="14" s="1"/>
  <c r="K201" i="14" s="1"/>
  <c r="L201" i="14" s="1"/>
  <c r="C202" i="14"/>
  <c r="A203" i="14"/>
  <c r="H202" i="14"/>
  <c r="I202" i="14" s="1"/>
  <c r="B202" i="14"/>
  <c r="F202" i="14"/>
  <c r="E202" i="14"/>
  <c r="G202" i="14" l="1"/>
  <c r="J202" i="14" s="1"/>
  <c r="K202" i="14" s="1"/>
  <c r="L202" i="14" s="1"/>
  <c r="F203" i="14"/>
  <c r="B203" i="14"/>
  <c r="H203" i="14"/>
  <c r="I203" i="14" s="1"/>
  <c r="C203" i="14"/>
  <c r="A204" i="14"/>
  <c r="E203" i="14"/>
  <c r="G203" i="14" l="1"/>
  <c r="J203" i="14" s="1"/>
  <c r="K203" i="14" s="1"/>
  <c r="L203" i="14" s="1"/>
  <c r="B204" i="14"/>
  <c r="F204" i="14"/>
  <c r="H204" i="14"/>
  <c r="I204" i="14" s="1"/>
  <c r="E204" i="14"/>
  <c r="A205" i="14"/>
  <c r="C204" i="14"/>
  <c r="B205" i="14" l="1"/>
  <c r="H205" i="14"/>
  <c r="I205" i="14" s="1"/>
  <c r="C205" i="14"/>
  <c r="E205" i="14"/>
  <c r="F205" i="14"/>
  <c r="G204" i="14"/>
  <c r="J204" i="14" s="1"/>
  <c r="K204" i="14" s="1"/>
  <c r="L204" i="14" s="1"/>
  <c r="M200" i="14" l="1"/>
  <c r="M202" i="14"/>
  <c r="M203" i="14"/>
  <c r="G205" i="14"/>
  <c r="J205" i="14" s="1"/>
  <c r="K205" i="14" s="1"/>
  <c r="L205" i="14" s="1"/>
  <c r="M205" i="14" l="1"/>
  <c r="M231" i="14"/>
  <c r="M230" i="14"/>
  <c r="M232" i="14"/>
  <c r="M75" i="14"/>
  <c r="M78" i="14"/>
  <c r="M107" i="14"/>
  <c r="M113" i="14"/>
  <c r="M97" i="14"/>
  <c r="M214" i="14"/>
  <c r="M218" i="14"/>
  <c r="M14" i="14"/>
  <c r="M41" i="14"/>
  <c r="M208" i="14"/>
  <c r="M49" i="14"/>
  <c r="M37" i="14"/>
  <c r="M85" i="14"/>
  <c r="M76" i="14"/>
  <c r="M222" i="14"/>
  <c r="M81" i="14"/>
  <c r="M30" i="14"/>
  <c r="M65" i="14"/>
  <c r="M112" i="14"/>
  <c r="M80" i="14"/>
  <c r="M22" i="14"/>
  <c r="M18" i="14"/>
  <c r="M40" i="14"/>
  <c r="M98" i="14"/>
  <c r="M69" i="14"/>
  <c r="M209" i="14"/>
  <c r="M34" i="14"/>
  <c r="M36" i="14"/>
  <c r="M220" i="14"/>
  <c r="M64" i="14"/>
  <c r="M225" i="14"/>
  <c r="M229" i="14"/>
  <c r="M9" i="14"/>
  <c r="M84" i="14"/>
  <c r="M24" i="14"/>
  <c r="M90" i="14"/>
  <c r="M28" i="14"/>
  <c r="M210" i="14"/>
  <c r="M12" i="14"/>
  <c r="M26" i="14"/>
  <c r="M60" i="14"/>
  <c r="M118" i="14"/>
  <c r="M212" i="14"/>
  <c r="M42" i="14"/>
  <c r="M45" i="14"/>
  <c r="M219" i="14"/>
  <c r="M106" i="14"/>
  <c r="M93" i="14"/>
  <c r="M215" i="14"/>
  <c r="M207" i="14"/>
  <c r="M17" i="14"/>
  <c r="M33" i="14"/>
  <c r="M27" i="14"/>
  <c r="M46" i="14"/>
  <c r="M221" i="14"/>
  <c r="M59" i="14"/>
  <c r="M32" i="14"/>
  <c r="M206" i="14"/>
  <c r="M39" i="14"/>
  <c r="M15" i="14"/>
  <c r="M70" i="14"/>
  <c r="M83" i="14"/>
  <c r="M54" i="14"/>
  <c r="M216" i="14"/>
  <c r="M227" i="14"/>
  <c r="M25" i="14"/>
  <c r="M228" i="14"/>
  <c r="M13" i="14"/>
  <c r="M99" i="14"/>
  <c r="M57" i="14"/>
  <c r="M117" i="14"/>
  <c r="M63" i="14"/>
  <c r="M72" i="14"/>
  <c r="M91" i="14"/>
  <c r="M95" i="14"/>
  <c r="M103" i="14"/>
  <c r="M20" i="14"/>
  <c r="M226" i="14"/>
  <c r="M119" i="14"/>
  <c r="M74" i="14"/>
  <c r="M120" i="14"/>
  <c r="M96" i="14"/>
  <c r="M47" i="14"/>
  <c r="M101" i="14"/>
  <c r="M108" i="14"/>
  <c r="M111" i="14"/>
  <c r="M233" i="14"/>
  <c r="M102" i="14"/>
  <c r="M61" i="14"/>
  <c r="M11" i="14"/>
  <c r="M79" i="14"/>
  <c r="M92" i="14"/>
  <c r="M21" i="14"/>
  <c r="M19" i="14"/>
  <c r="M67" i="14"/>
  <c r="M56" i="14"/>
  <c r="M217" i="14"/>
  <c r="M116" i="14"/>
  <c r="M62" i="14"/>
  <c r="M224" i="14"/>
  <c r="M55" i="14"/>
  <c r="M44" i="14"/>
  <c r="M100" i="14"/>
  <c r="M94" i="14"/>
  <c r="M29" i="14"/>
  <c r="M35" i="14"/>
  <c r="M53" i="14"/>
  <c r="M104" i="14"/>
  <c r="M38" i="14"/>
  <c r="M68" i="14"/>
  <c r="M71" i="14"/>
  <c r="M86" i="14"/>
  <c r="M52" i="14"/>
  <c r="M10" i="14"/>
  <c r="M77" i="14"/>
  <c r="M110" i="14"/>
  <c r="M114" i="14"/>
  <c r="M115" i="14"/>
  <c r="M31" i="14"/>
  <c r="M48" i="14"/>
  <c r="M234" i="14"/>
  <c r="M16" i="14"/>
  <c r="M82" i="14"/>
  <c r="M89" i="14"/>
  <c r="M51" i="14"/>
  <c r="M109" i="14"/>
  <c r="M88" i="14"/>
  <c r="M213" i="14"/>
  <c r="M58" i="14"/>
  <c r="M73" i="14"/>
  <c r="M105" i="14"/>
  <c r="M50" i="14"/>
  <c r="M43" i="14"/>
  <c r="M23" i="14"/>
  <c r="M223" i="14"/>
  <c r="M87" i="14"/>
  <c r="M66" i="14"/>
  <c r="M211" i="14"/>
  <c r="M177" i="14"/>
  <c r="M178" i="14"/>
  <c r="M179" i="14"/>
  <c r="M180" i="14"/>
  <c r="M181" i="14"/>
  <c r="M183" i="14"/>
  <c r="M182" i="14"/>
  <c r="M184" i="14"/>
  <c r="M185" i="14"/>
  <c r="M186" i="14"/>
  <c r="M187" i="14"/>
  <c r="M189" i="14"/>
  <c r="M188" i="14"/>
  <c r="M190" i="14"/>
  <c r="M192" i="14"/>
  <c r="M191" i="14"/>
  <c r="M193" i="14"/>
  <c r="M194" i="14"/>
  <c r="M195" i="14"/>
  <c r="M197" i="14"/>
  <c r="M198" i="14"/>
  <c r="M196" i="14"/>
  <c r="M201" i="14"/>
  <c r="M199" i="14"/>
  <c r="M204" i="14"/>
  <c r="A32" i="7"/>
  <c r="A33" i="7" l="1"/>
  <c r="A34" i="7" l="1"/>
  <c r="A35" i="7" l="1"/>
  <c r="A36" i="7" l="1"/>
  <c r="A37" i="7" l="1"/>
  <c r="A38" i="7" l="1"/>
  <c r="A39" i="7" l="1"/>
  <c r="A40" i="7" l="1"/>
  <c r="A41" i="7" l="1"/>
  <c r="A42" i="7" l="1"/>
  <c r="A43" i="7" s="1"/>
  <c r="A44" i="7" s="1"/>
  <c r="A45" i="7" s="1"/>
  <c r="A46" i="7" s="1"/>
  <c r="A47" i="7" s="1"/>
  <c r="A48" i="7" s="1"/>
  <c r="A49" i="7" s="1"/>
  <c r="A50" i="7" s="1"/>
  <c r="E139" i="14"/>
  <c r="H154" i="14"/>
  <c r="I154" i="14" s="1"/>
  <c r="C166" i="14"/>
  <c r="C174" i="14"/>
  <c r="C161" i="14"/>
  <c r="C155" i="14"/>
  <c r="H165" i="14"/>
  <c r="I165" i="14" s="1"/>
  <c r="B172" i="14"/>
  <c r="E131" i="14"/>
  <c r="F151" i="14"/>
  <c r="F161" i="14"/>
  <c r="C160" i="14"/>
  <c r="C164" i="14"/>
  <c r="E164" i="14"/>
  <c r="B148" i="14"/>
  <c r="C167" i="14"/>
  <c r="B149" i="14"/>
  <c r="C147" i="14"/>
  <c r="H123" i="14"/>
  <c r="I123" i="14" s="1"/>
  <c r="B154" i="14"/>
  <c r="C175" i="14"/>
  <c r="C137" i="14"/>
  <c r="B157" i="14"/>
  <c r="E175" i="14"/>
  <c r="C171" i="14"/>
  <c r="E124" i="14"/>
  <c r="H131" i="14"/>
  <c r="I131" i="14" s="1"/>
  <c r="C121" i="14"/>
  <c r="E128" i="14"/>
  <c r="F125" i="14"/>
  <c r="B170" i="14"/>
  <c r="E152" i="14"/>
  <c r="B124" i="14"/>
  <c r="C153" i="14"/>
  <c r="H139" i="14"/>
  <c r="I139" i="14" s="1"/>
  <c r="C136" i="14"/>
  <c r="B127" i="14"/>
  <c r="B169" i="14"/>
  <c r="C126" i="14"/>
  <c r="B145" i="14"/>
  <c r="B150" i="14"/>
  <c r="C125" i="14"/>
  <c r="H142" i="14"/>
  <c r="I142" i="14" s="1"/>
  <c r="B141" i="14"/>
  <c r="H174" i="14"/>
  <c r="I174" i="14" s="1"/>
  <c r="C128" i="14"/>
  <c r="B122" i="14"/>
  <c r="C129" i="14"/>
  <c r="F135" i="14"/>
  <c r="H149" i="14"/>
  <c r="I149" i="14" s="1"/>
  <c r="F153" i="14"/>
  <c r="B173" i="14"/>
  <c r="E154" i="14"/>
  <c r="B159" i="14"/>
  <c r="B138" i="14"/>
  <c r="C165" i="14"/>
  <c r="H137" i="14"/>
  <c r="I137" i="14" s="1"/>
  <c r="B171" i="14"/>
  <c r="B125" i="14"/>
  <c r="C151" i="14"/>
  <c r="B151" i="14"/>
  <c r="E147" i="14"/>
  <c r="B123" i="14"/>
  <c r="C122" i="14"/>
  <c r="H147" i="14"/>
  <c r="I147" i="14" s="1"/>
  <c r="E169" i="14"/>
  <c r="B161" i="14"/>
  <c r="C135" i="14"/>
  <c r="F148" i="14"/>
  <c r="F136" i="14"/>
  <c r="C163" i="14"/>
  <c r="F129" i="14"/>
  <c r="B131" i="14"/>
  <c r="E162" i="14"/>
  <c r="B129" i="14"/>
  <c r="B135" i="14"/>
  <c r="B130" i="14"/>
  <c r="B163" i="14"/>
  <c r="B152" i="14"/>
  <c r="F144" i="14"/>
  <c r="C140" i="14"/>
  <c r="B165" i="14"/>
  <c r="C173" i="14"/>
  <c r="C159" i="14"/>
  <c r="H173" i="14"/>
  <c r="I173" i="14" s="1"/>
  <c r="B167" i="14"/>
  <c r="C141" i="14"/>
  <c r="C133" i="14"/>
  <c r="C131" i="14"/>
  <c r="H169" i="14"/>
  <c r="I169" i="14" s="1"/>
  <c r="E171" i="14"/>
  <c r="C145" i="14"/>
  <c r="F143" i="14"/>
  <c r="C139" i="14"/>
  <c r="B147" i="14"/>
  <c r="H170" i="14"/>
  <c r="I170" i="14" s="1"/>
  <c r="F127" i="14"/>
  <c r="C169" i="14"/>
  <c r="F122" i="14"/>
  <c r="C142" i="14"/>
  <c r="H128" i="14"/>
  <c r="I128" i="14" s="1"/>
  <c r="B137" i="14"/>
  <c r="F174" i="14"/>
  <c r="C134" i="14"/>
  <c r="B174" i="14"/>
  <c r="B144" i="14"/>
  <c r="B176" i="14"/>
  <c r="B162" i="14"/>
  <c r="C127" i="14"/>
  <c r="F130" i="14"/>
  <c r="E159" i="14"/>
  <c r="H143" i="14"/>
  <c r="I143" i="14" s="1"/>
  <c r="F150" i="14"/>
  <c r="H138" i="14"/>
  <c r="I138" i="14" s="1"/>
  <c r="C123" i="14"/>
  <c r="B158" i="14"/>
  <c r="C149" i="14"/>
  <c r="C156" i="14"/>
  <c r="H124" i="14"/>
  <c r="I124" i="14" s="1"/>
  <c r="B146" i="14"/>
  <c r="F156" i="14"/>
  <c r="C157" i="14"/>
  <c r="B133" i="14"/>
  <c r="B155" i="14"/>
  <c r="E137" i="14"/>
  <c r="B139" i="14"/>
  <c r="C168" i="14"/>
  <c r="B153" i="14"/>
  <c r="C143" i="14"/>
  <c r="E121" i="14"/>
  <c r="E141" i="14" l="1"/>
  <c r="E146" i="14"/>
  <c r="E160" i="14"/>
  <c r="E173" i="14"/>
  <c r="E133" i="14"/>
  <c r="H134" i="14"/>
  <c r="I134" i="14" s="1"/>
  <c r="E161" i="14"/>
  <c r="G161" i="14" s="1"/>
  <c r="H159" i="14"/>
  <c r="I159" i="14" s="1"/>
  <c r="B140" i="14"/>
  <c r="H152" i="14"/>
  <c r="I152" i="14" s="1"/>
  <c r="E134" i="14"/>
  <c r="E158" i="14"/>
  <c r="F134" i="14"/>
  <c r="C124" i="14"/>
  <c r="C176" i="14"/>
  <c r="E151" i="14"/>
  <c r="G151" i="14" s="1"/>
  <c r="F173" i="14"/>
  <c r="F164" i="14"/>
  <c r="G164" i="14" s="1"/>
  <c r="H146" i="14"/>
  <c r="I146" i="14" s="1"/>
  <c r="C154" i="14"/>
  <c r="F155" i="14"/>
  <c r="F170" i="14"/>
  <c r="F123" i="14"/>
  <c r="H163" i="14"/>
  <c r="I163" i="14" s="1"/>
  <c r="E153" i="14"/>
  <c r="G153" i="14" s="1"/>
  <c r="H172" i="14"/>
  <c r="I172" i="14" s="1"/>
  <c r="F124" i="14"/>
  <c r="G124" i="14" s="1"/>
  <c r="J124" i="14" s="1"/>
  <c r="K124" i="14" s="1"/>
  <c r="L124" i="14" s="1"/>
  <c r="M124" i="14" s="1"/>
  <c r="E166" i="14"/>
  <c r="F172" i="14"/>
  <c r="F154" i="14"/>
  <c r="G154" i="14" s="1"/>
  <c r="J154" i="14" s="1"/>
  <c r="K154" i="14" s="1"/>
  <c r="L154" i="14" s="1"/>
  <c r="M154" i="14" s="1"/>
  <c r="H129" i="14"/>
  <c r="I129" i="14" s="1"/>
  <c r="H141" i="14"/>
  <c r="I141" i="14" s="1"/>
  <c r="F147" i="14"/>
  <c r="G147" i="14" s="1"/>
  <c r="J147" i="14" s="1"/>
  <c r="K147" i="14" s="1"/>
  <c r="L147" i="14" s="1"/>
  <c r="M147" i="14" s="1"/>
  <c r="H176" i="14"/>
  <c r="I176" i="14" s="1"/>
  <c r="F121" i="14"/>
  <c r="G121" i="14" s="1"/>
  <c r="H157" i="14"/>
  <c r="I157" i="14" s="1"/>
  <c r="B134" i="14"/>
  <c r="E126" i="14"/>
  <c r="F139" i="14"/>
  <c r="G139" i="14" s="1"/>
  <c r="J139" i="14" s="1"/>
  <c r="K139" i="14" s="1"/>
  <c r="L139" i="14" s="1"/>
  <c r="M139" i="14" s="1"/>
  <c r="B166" i="14"/>
  <c r="H164" i="14"/>
  <c r="I164" i="14" s="1"/>
  <c r="B142" i="14"/>
  <c r="C148" i="14"/>
  <c r="F167" i="14"/>
  <c r="H145" i="14"/>
  <c r="I145" i="14" s="1"/>
  <c r="C170" i="14"/>
  <c r="H156" i="14"/>
  <c r="I156" i="14" s="1"/>
  <c r="C172" i="14"/>
  <c r="E155" i="14"/>
  <c r="G155" i="14" s="1"/>
  <c r="H127" i="14"/>
  <c r="I127" i="14" s="1"/>
  <c r="H171" i="14"/>
  <c r="I171" i="14" s="1"/>
  <c r="F166" i="14"/>
  <c r="H140" i="14"/>
  <c r="I140" i="14" s="1"/>
  <c r="H155" i="14"/>
  <c r="I155" i="14" s="1"/>
  <c r="J155" i="14" s="1"/>
  <c r="K155" i="14" s="1"/>
  <c r="L155" i="14" s="1"/>
  <c r="M155" i="14" s="1"/>
  <c r="E142" i="14"/>
  <c r="H175" i="14"/>
  <c r="I175" i="14" s="1"/>
  <c r="F157" i="14"/>
  <c r="F163" i="14"/>
  <c r="H150" i="14"/>
  <c r="I150" i="14" s="1"/>
  <c r="E172" i="14"/>
  <c r="G172" i="14" s="1"/>
  <c r="E156" i="14"/>
  <c r="G156" i="14" s="1"/>
  <c r="F145" i="14"/>
  <c r="E150" i="14"/>
  <c r="G150" i="14" s="1"/>
  <c r="E132" i="14"/>
  <c r="E174" i="14"/>
  <c r="G174" i="14" s="1"/>
  <c r="J174" i="14" s="1"/>
  <c r="K174" i="14" s="1"/>
  <c r="L174" i="14" s="1"/>
  <c r="M174" i="14" s="1"/>
  <c r="F132" i="14"/>
  <c r="C158" i="14"/>
  <c r="C162" i="14"/>
  <c r="B164" i="14"/>
  <c r="E145" i="14"/>
  <c r="G145" i="14" s="1"/>
  <c r="F126" i="14"/>
  <c r="F149" i="14"/>
  <c r="C138" i="14"/>
  <c r="E143" i="14"/>
  <c r="G143" i="14" s="1"/>
  <c r="J143" i="14" s="1"/>
  <c r="K143" i="14" s="1"/>
  <c r="L143" i="14" s="1"/>
  <c r="M143" i="14" s="1"/>
  <c r="H122" i="14"/>
  <c r="I122" i="14" s="1"/>
  <c r="F133" i="14"/>
  <c r="C146" i="14"/>
  <c r="E129" i="14"/>
  <c r="G129" i="14" s="1"/>
  <c r="H167" i="14"/>
  <c r="I167" i="14" s="1"/>
  <c r="F146" i="14"/>
  <c r="H153" i="14"/>
  <c r="I153" i="14" s="1"/>
  <c r="J153" i="14" s="1"/>
  <c r="K153" i="14" s="1"/>
  <c r="L153" i="14" s="1"/>
  <c r="M153" i="14" s="1"/>
  <c r="H130" i="14"/>
  <c r="I130" i="14" s="1"/>
  <c r="F160" i="14"/>
  <c r="B132" i="14"/>
  <c r="E148" i="14"/>
  <c r="G148" i="14" s="1"/>
  <c r="E165" i="14"/>
  <c r="F128" i="14"/>
  <c r="G128" i="14" s="1"/>
  <c r="J128" i="14" s="1"/>
  <c r="K128" i="14" s="1"/>
  <c r="L128" i="14" s="1"/>
  <c r="M128" i="14" s="1"/>
  <c r="C150" i="14"/>
  <c r="E168" i="14"/>
  <c r="F152" i="14"/>
  <c r="G152" i="14" s="1"/>
  <c r="E135" i="14"/>
  <c r="G135" i="14" s="1"/>
  <c r="E123" i="14"/>
  <c r="E127" i="14"/>
  <c r="G127" i="14" s="1"/>
  <c r="H160" i="14"/>
  <c r="I160" i="14" s="1"/>
  <c r="F142" i="14"/>
  <c r="H166" i="14"/>
  <c r="I166" i="14" s="1"/>
  <c r="H161" i="14"/>
  <c r="I161" i="14" s="1"/>
  <c r="E167" i="14"/>
  <c r="G167" i="14" s="1"/>
  <c r="H126" i="14"/>
  <c r="I126" i="14" s="1"/>
  <c r="F137" i="14"/>
  <c r="G137" i="14" s="1"/>
  <c r="J137" i="14" s="1"/>
  <c r="K137" i="14" s="1"/>
  <c r="L137" i="14" s="1"/>
  <c r="M137" i="14" s="1"/>
  <c r="E136" i="14"/>
  <c r="G136" i="14" s="1"/>
  <c r="H168" i="14"/>
  <c r="I168" i="14" s="1"/>
  <c r="E163" i="14"/>
  <c r="G163" i="14" s="1"/>
  <c r="H151" i="14"/>
  <c r="I151" i="14" s="1"/>
  <c r="J151" i="14" s="1"/>
  <c r="K151" i="14" s="1"/>
  <c r="L151" i="14" s="1"/>
  <c r="M151" i="14" s="1"/>
  <c r="E144" i="14"/>
  <c r="G144" i="14" s="1"/>
  <c r="C130" i="14"/>
  <c r="F138" i="14"/>
  <c r="F140" i="14"/>
  <c r="E170" i="14"/>
  <c r="G170" i="14" s="1"/>
  <c r="J170" i="14" s="1"/>
  <c r="K170" i="14" s="1"/>
  <c r="L170" i="14" s="1"/>
  <c r="M170" i="14" s="1"/>
  <c r="H162" i="14"/>
  <c r="I162" i="14" s="1"/>
  <c r="H133" i="14"/>
  <c r="I133" i="14" s="1"/>
  <c r="F162" i="14"/>
  <c r="G162" i="14" s="1"/>
  <c r="F158" i="14"/>
  <c r="E125" i="14"/>
  <c r="G125" i="14" s="1"/>
  <c r="B121" i="14"/>
  <c r="F141" i="14"/>
  <c r="H136" i="14"/>
  <c r="I136" i="14" s="1"/>
  <c r="J136" i="14" s="1"/>
  <c r="K136" i="14" s="1"/>
  <c r="L136" i="14" s="1"/>
  <c r="M136" i="14" s="1"/>
  <c r="H144" i="14"/>
  <c r="I144" i="14" s="1"/>
  <c r="J144" i="14" s="1"/>
  <c r="K144" i="14" s="1"/>
  <c r="L144" i="14" s="1"/>
  <c r="M144" i="14" s="1"/>
  <c r="H148" i="14"/>
  <c r="I148" i="14" s="1"/>
  <c r="J148" i="14" s="1"/>
  <c r="K148" i="14" s="1"/>
  <c r="L148" i="14" s="1"/>
  <c r="M148" i="14" s="1"/>
  <c r="H132" i="14"/>
  <c r="I132" i="14" s="1"/>
  <c r="F171" i="14"/>
  <c r="G171" i="14" s="1"/>
  <c r="H135" i="14"/>
  <c r="I135" i="14" s="1"/>
  <c r="F165" i="14"/>
  <c r="F159" i="14"/>
  <c r="G159" i="14" s="1"/>
  <c r="E130" i="14"/>
  <c r="G130" i="14" s="1"/>
  <c r="B156" i="14"/>
  <c r="E157" i="14"/>
  <c r="G157" i="14" s="1"/>
  <c r="F175" i="14"/>
  <c r="G175" i="14" s="1"/>
  <c r="B126" i="14"/>
  <c r="E140" i="14"/>
  <c r="F168" i="14"/>
  <c r="E149" i="14"/>
  <c r="G149" i="14" s="1"/>
  <c r="J149" i="14" s="1"/>
  <c r="K149" i="14" s="1"/>
  <c r="L149" i="14" s="1"/>
  <c r="M149" i="14" s="1"/>
  <c r="F176" i="14"/>
  <c r="B168" i="14"/>
  <c r="C152" i="14"/>
  <c r="F169" i="14"/>
  <c r="G169" i="14" s="1"/>
  <c r="J169" i="14" s="1"/>
  <c r="K169" i="14" s="1"/>
  <c r="L169" i="14" s="1"/>
  <c r="M169" i="14" s="1"/>
  <c r="H158" i="14"/>
  <c r="I158" i="14" s="1"/>
  <c r="C144" i="14"/>
  <c r="B160" i="14"/>
  <c r="H125" i="14"/>
  <c r="I125" i="14" s="1"/>
  <c r="E176" i="14"/>
  <c r="G176" i="14" s="1"/>
  <c r="B136" i="14"/>
  <c r="C132" i="14"/>
  <c r="B143" i="14"/>
  <c r="H121" i="14"/>
  <c r="I121" i="14" s="1"/>
  <c r="E122" i="14"/>
  <c r="G122" i="14" s="1"/>
  <c r="F131" i="14"/>
  <c r="G131" i="14" s="1"/>
  <c r="J131" i="14" s="1"/>
  <c r="K131" i="14" s="1"/>
  <c r="L131" i="14" s="1"/>
  <c r="M131" i="14" s="1"/>
  <c r="B175" i="14"/>
  <c r="B128" i="14"/>
  <c r="E138" i="14"/>
  <c r="J125" i="14" l="1"/>
  <c r="K125" i="14" s="1"/>
  <c r="L125" i="14" s="1"/>
  <c r="M125" i="14" s="1"/>
  <c r="G134" i="14"/>
  <c r="G140" i="14"/>
  <c r="J140" i="14" s="1"/>
  <c r="K140" i="14" s="1"/>
  <c r="L140" i="14" s="1"/>
  <c r="M140" i="14" s="1"/>
  <c r="G173" i="14"/>
  <c r="J173" i="14" s="1"/>
  <c r="K173" i="14" s="1"/>
  <c r="L173" i="14" s="1"/>
  <c r="M173" i="14" s="1"/>
  <c r="G123" i="14"/>
  <c r="J123" i="14" s="1"/>
  <c r="K123" i="14" s="1"/>
  <c r="L123" i="14" s="1"/>
  <c r="M123" i="14" s="1"/>
  <c r="G132" i="14"/>
  <c r="J132" i="14" s="1"/>
  <c r="K132" i="14" s="1"/>
  <c r="L132" i="14" s="1"/>
  <c r="M132" i="14" s="1"/>
  <c r="J135" i="14"/>
  <c r="K135" i="14" s="1"/>
  <c r="L135" i="14" s="1"/>
  <c r="M135" i="14" s="1"/>
  <c r="G138" i="14"/>
  <c r="J138" i="14" s="1"/>
  <c r="K138" i="14" s="1"/>
  <c r="L138" i="14" s="1"/>
  <c r="M138" i="14" s="1"/>
  <c r="J161" i="14"/>
  <c r="K161" i="14" s="1"/>
  <c r="L161" i="14" s="1"/>
  <c r="M161" i="14" s="1"/>
  <c r="J175" i="14"/>
  <c r="K175" i="14" s="1"/>
  <c r="L175" i="14" s="1"/>
  <c r="M175" i="14" s="1"/>
  <c r="J157" i="14"/>
  <c r="K157" i="14" s="1"/>
  <c r="L157" i="14" s="1"/>
  <c r="M157" i="14" s="1"/>
  <c r="G166" i="14"/>
  <c r="J166" i="14" s="1"/>
  <c r="K166" i="14" s="1"/>
  <c r="L166" i="14" s="1"/>
  <c r="M166" i="14" s="1"/>
  <c r="J163" i="14"/>
  <c r="K163" i="14" s="1"/>
  <c r="L163" i="14" s="1"/>
  <c r="M163" i="14" s="1"/>
  <c r="G158" i="14"/>
  <c r="J158" i="14" s="1"/>
  <c r="K158" i="14" s="1"/>
  <c r="L158" i="14" s="1"/>
  <c r="M158" i="14" s="1"/>
  <c r="J159" i="14"/>
  <c r="K159" i="14" s="1"/>
  <c r="L159" i="14" s="1"/>
  <c r="M159" i="14" s="1"/>
  <c r="J167" i="14"/>
  <c r="K167" i="14" s="1"/>
  <c r="L167" i="14" s="1"/>
  <c r="M167" i="14" s="1"/>
  <c r="J122" i="14"/>
  <c r="K122" i="14" s="1"/>
  <c r="L122" i="14" s="1"/>
  <c r="M122" i="14" s="1"/>
  <c r="J150" i="14"/>
  <c r="K150" i="14" s="1"/>
  <c r="L150" i="14" s="1"/>
  <c r="M150" i="14" s="1"/>
  <c r="G142" i="14"/>
  <c r="J142" i="14" s="1"/>
  <c r="K142" i="14" s="1"/>
  <c r="L142" i="14" s="1"/>
  <c r="M142" i="14" s="1"/>
  <c r="J171" i="14"/>
  <c r="K171" i="14" s="1"/>
  <c r="L171" i="14" s="1"/>
  <c r="M171" i="14" s="1"/>
  <c r="J156" i="14"/>
  <c r="K156" i="14" s="1"/>
  <c r="L156" i="14" s="1"/>
  <c r="M156" i="14" s="1"/>
  <c r="J129" i="14"/>
  <c r="K129" i="14" s="1"/>
  <c r="L129" i="14" s="1"/>
  <c r="M129" i="14" s="1"/>
  <c r="G160" i="14"/>
  <c r="J160" i="14" s="1"/>
  <c r="K160" i="14" s="1"/>
  <c r="L160" i="14" s="1"/>
  <c r="M160" i="14" s="1"/>
  <c r="J162" i="14"/>
  <c r="K162" i="14" s="1"/>
  <c r="L162" i="14" s="1"/>
  <c r="M162" i="14" s="1"/>
  <c r="G165" i="14"/>
  <c r="J165" i="14" s="1"/>
  <c r="K165" i="14" s="1"/>
  <c r="L165" i="14" s="1"/>
  <c r="M165" i="14" s="1"/>
  <c r="J130" i="14"/>
  <c r="K130" i="14" s="1"/>
  <c r="L130" i="14" s="1"/>
  <c r="M130" i="14" s="1"/>
  <c r="J127" i="14"/>
  <c r="K127" i="14" s="1"/>
  <c r="L127" i="14" s="1"/>
  <c r="M127" i="14" s="1"/>
  <c r="G126" i="14"/>
  <c r="J126" i="14" s="1"/>
  <c r="K126" i="14" s="1"/>
  <c r="L126" i="14" s="1"/>
  <c r="M126" i="14" s="1"/>
  <c r="J176" i="14"/>
  <c r="K176" i="14" s="1"/>
  <c r="L176" i="14" s="1"/>
  <c r="M176" i="14" s="1"/>
  <c r="J172" i="14"/>
  <c r="K172" i="14" s="1"/>
  <c r="L172" i="14" s="1"/>
  <c r="M172" i="14" s="1"/>
  <c r="J152" i="14"/>
  <c r="K152" i="14" s="1"/>
  <c r="L152" i="14" s="1"/>
  <c r="M152" i="14" s="1"/>
  <c r="J134" i="14"/>
  <c r="K134" i="14" s="1"/>
  <c r="L134" i="14" s="1"/>
  <c r="M134" i="14" s="1"/>
  <c r="G146" i="14"/>
  <c r="J146" i="14" s="1"/>
  <c r="K146" i="14" s="1"/>
  <c r="L146" i="14" s="1"/>
  <c r="M146" i="14" s="1"/>
  <c r="J121" i="14"/>
  <c r="K121" i="14" s="1"/>
  <c r="L121" i="14" s="1"/>
  <c r="M121" i="14" s="1"/>
  <c r="G168" i="14"/>
  <c r="J168" i="14" s="1"/>
  <c r="K168" i="14" s="1"/>
  <c r="L168" i="14" s="1"/>
  <c r="M168" i="14" s="1"/>
  <c r="J145" i="14"/>
  <c r="K145" i="14" s="1"/>
  <c r="L145" i="14" s="1"/>
  <c r="M145" i="14" s="1"/>
  <c r="J164" i="14"/>
  <c r="K164" i="14" s="1"/>
  <c r="L164" i="14" s="1"/>
  <c r="M164" i="14" s="1"/>
  <c r="G133" i="14"/>
  <c r="J133" i="14" s="1"/>
  <c r="K133" i="14" s="1"/>
  <c r="L133" i="14" s="1"/>
  <c r="M133" i="14" s="1"/>
  <c r="G141" i="14"/>
  <c r="J141" i="14" s="1"/>
  <c r="K141" i="14" s="1"/>
  <c r="L141" i="14" s="1"/>
  <c r="M141" i="14" s="1"/>
</calcChain>
</file>

<file path=xl/sharedStrings.xml><?xml version="1.0" encoding="utf-8"?>
<sst xmlns="http://schemas.openxmlformats.org/spreadsheetml/2006/main" count="972" uniqueCount="487">
  <si>
    <t>1ST RIDER</t>
  </si>
  <si>
    <t>2ND RIDER</t>
  </si>
  <si>
    <t>HORSE</t>
  </si>
  <si>
    <t>SPEED</t>
  </si>
  <si>
    <t>RIDE SPECIFICATIONS</t>
  </si>
  <si>
    <t>15km</t>
  </si>
  <si>
    <t>7km per hour</t>
  </si>
  <si>
    <t>129 minutes</t>
  </si>
  <si>
    <t>189 minutes</t>
  </si>
  <si>
    <t>TIME LIMIT (time allowed plus 1 hour)</t>
  </si>
  <si>
    <t>EQUALISERS</t>
  </si>
  <si>
    <t>Adv</t>
  </si>
  <si>
    <t>HRCAV</t>
  </si>
  <si>
    <t>If midway break included (eg: 10 minutes) add to total time to give time allowed. 138.58 minutes. Round to nearest minute.</t>
  </si>
  <si>
    <t>example</t>
  </si>
  <si>
    <t>Actual</t>
  </si>
  <si>
    <t>A</t>
  </si>
  <si>
    <t>B</t>
  </si>
  <si>
    <t>C</t>
  </si>
  <si>
    <t>E</t>
  </si>
  <si>
    <t>F</t>
  </si>
  <si>
    <t>G</t>
  </si>
  <si>
    <t>J</t>
  </si>
  <si>
    <t>K</t>
  </si>
  <si>
    <t>L</t>
  </si>
  <si>
    <t>M</t>
  </si>
  <si>
    <t>N</t>
  </si>
  <si>
    <t>O</t>
  </si>
  <si>
    <t>Q</t>
  </si>
  <si>
    <t>R</t>
  </si>
  <si>
    <t>S</t>
  </si>
  <si>
    <t xml:space="preserve">D </t>
  </si>
  <si>
    <t xml:space="preserve">H </t>
  </si>
  <si>
    <t xml:space="preserve">I </t>
  </si>
  <si>
    <t xml:space="preserve">P </t>
  </si>
  <si>
    <t>V</t>
  </si>
  <si>
    <t>Equaliser</t>
  </si>
  <si>
    <t>applicable</t>
  </si>
  <si>
    <t>Highest</t>
  </si>
  <si>
    <t>level</t>
  </si>
  <si>
    <t>in pair</t>
  </si>
  <si>
    <t xml:space="preserve">T </t>
  </si>
  <si>
    <t xml:space="preserve">U </t>
  </si>
  <si>
    <t>W</t>
  </si>
  <si>
    <t>Enter details in green columns prior to day of event (ie: columns A - E, column J, column Q and columns S - T)</t>
  </si>
  <si>
    <t>LENGTH OF COURSE</t>
  </si>
  <si>
    <t>HRCAV SECTION</t>
  </si>
  <si>
    <t>Midway Break Time allowance (if applic)</t>
  </si>
  <si>
    <t>Time at which penalties Occur (Minutes)</t>
  </si>
  <si>
    <t>TIME ALLOWED (Calculated)</t>
  </si>
  <si>
    <t>Total Time Allowed</t>
  </si>
  <si>
    <t>Open</t>
  </si>
  <si>
    <t>Both</t>
  </si>
  <si>
    <t xml:space="preserve">Note: If scoring on Excel do not enter calculations in columns with red heading. Automated scoring. </t>
  </si>
  <si>
    <t>PAIR No</t>
  </si>
  <si>
    <t>START TIME</t>
  </si>
  <si>
    <t>ACTUAL TIME TAKEN hr:min:sec</t>
  </si>
  <si>
    <t>TIME TAKEN IN MIN (round up to nearest min)</t>
  </si>
  <si>
    <t>TIME TAKEN IN MIN (Calculated)</t>
  </si>
  <si>
    <t>No. OF MINUTES UNDER TIME AT WHICH PEN OCCUR (seeJ)</t>
  </si>
  <si>
    <t>No. OF MINUTES OVER TIME AT WHICH PEN OCCUR (seeJ)</t>
  </si>
  <si>
    <t>TIME PENALTIES IF UNDER TIME</t>
  </si>
  <si>
    <t>TIME PENALTIES IF OVER TIME</t>
  </si>
  <si>
    <t>POINTS AWARDED FOR QUESTIONS</t>
  </si>
  <si>
    <t>TOTAL POINTS</t>
  </si>
  <si>
    <t>SECTION ENTERED</t>
  </si>
  <si>
    <t>OPEN PLACING</t>
  </si>
  <si>
    <r>
      <t xml:space="preserve">HRCAV ONLY   </t>
    </r>
    <r>
      <rPr>
        <sz val="5"/>
        <rFont val="Arial Narrow"/>
        <family val="2"/>
      </rPr>
      <t>PAIRS HIGHES LEVEL</t>
    </r>
  </si>
  <si>
    <r>
      <t xml:space="preserve">HRCAV ONLY </t>
    </r>
    <r>
      <rPr>
        <sz val="5"/>
        <color indexed="10"/>
        <rFont val="Arial Narrow"/>
        <family val="2"/>
      </rPr>
      <t>% EQUALIZER APPLICABLE</t>
    </r>
  </si>
  <si>
    <r>
      <t xml:space="preserve">HRCAV ONLY  </t>
    </r>
    <r>
      <rPr>
        <sz val="5"/>
        <color indexed="10"/>
        <rFont val="Arial Narrow"/>
        <family val="2"/>
      </rPr>
      <t>EQUALIZER SCORE</t>
    </r>
  </si>
  <si>
    <r>
      <t xml:space="preserve">HRCAV ONLY  </t>
    </r>
    <r>
      <rPr>
        <sz val="5"/>
        <color indexed="10"/>
        <rFont val="Arial Narrow"/>
        <family val="2"/>
      </rPr>
      <t xml:space="preserve"> </t>
    </r>
    <r>
      <rPr>
        <b/>
        <sz val="5"/>
        <color indexed="10"/>
        <rFont val="Arial Narrow"/>
        <family val="2"/>
      </rPr>
      <t>FINAL TOTAL</t>
    </r>
  </si>
  <si>
    <t>N/A</t>
  </si>
  <si>
    <t>HRCAV ONLY  HRCAV PLACING</t>
  </si>
  <si>
    <r>
      <t xml:space="preserve">To calculate </t>
    </r>
    <r>
      <rPr>
        <b/>
        <u/>
        <sz val="6"/>
        <color indexed="8"/>
        <rFont val="Arial Narrow"/>
        <family val="2"/>
      </rPr>
      <t>Time Allowed</t>
    </r>
    <r>
      <rPr>
        <u/>
        <sz val="6"/>
        <color indexed="8"/>
        <rFont val="Arial Narrow"/>
        <family val="2"/>
      </rPr>
      <t>:  Divide 15km by 7km = 2.143. Multiply 2.143 x 60 = 128.58 minutes.</t>
    </r>
  </si>
  <si>
    <r>
      <t xml:space="preserve">The </t>
    </r>
    <r>
      <rPr>
        <b/>
        <sz val="6"/>
        <color indexed="8"/>
        <rFont val="Arial Narrow"/>
        <family val="2"/>
      </rPr>
      <t>Time At Which Penalties Occur</t>
    </r>
    <r>
      <rPr>
        <sz val="6"/>
        <color indexed="8"/>
        <rFont val="Arial Narrow"/>
        <family val="2"/>
      </rPr>
      <t xml:space="preserve"> is 5 minutes either side of the </t>
    </r>
    <r>
      <rPr>
        <b/>
        <sz val="6"/>
        <color indexed="8"/>
        <rFont val="Arial Narrow"/>
        <family val="2"/>
      </rPr>
      <t>time allowed</t>
    </r>
    <r>
      <rPr>
        <sz val="6"/>
        <color indexed="8"/>
        <rFont val="Arial Narrow"/>
        <family val="2"/>
      </rPr>
      <t>.</t>
    </r>
  </si>
  <si>
    <r>
      <t xml:space="preserve">Record finish time in hours, minutes and SECONDS on the finish sheet. Round UP to the nearest minute when entering </t>
    </r>
    <r>
      <rPr>
        <b/>
        <sz val="6"/>
        <color indexed="8"/>
        <rFont val="Arial Narrow"/>
        <family val="2"/>
      </rPr>
      <t xml:space="preserve">Time Taken </t>
    </r>
    <r>
      <rPr>
        <sz val="6"/>
        <color indexed="8"/>
        <rFont val="Arial Narrow"/>
        <family val="2"/>
      </rPr>
      <t xml:space="preserve">on this scoresheet. </t>
    </r>
  </si>
  <si>
    <r>
      <t xml:space="preserve">The </t>
    </r>
    <r>
      <rPr>
        <b/>
        <sz val="6"/>
        <color indexed="8"/>
        <rFont val="Arial Narrow"/>
        <family val="2"/>
      </rPr>
      <t>Time Limit</t>
    </r>
    <r>
      <rPr>
        <sz val="6"/>
        <color indexed="8"/>
        <rFont val="Arial Narrow"/>
        <family val="2"/>
      </rPr>
      <t xml:space="preserve"> is the time allowed plus one hour. Exceeding the Time Limit will result in elimination. </t>
    </r>
  </si>
  <si>
    <t>15km Navigation Ride</t>
  </si>
  <si>
    <t>FINISH TIME (Use 24hr clock nclude sec)</t>
  </si>
  <si>
    <t>eg</t>
  </si>
  <si>
    <t xml:space="preserve">Sally </t>
  </si>
  <si>
    <t>Buckalot</t>
  </si>
  <si>
    <t>Bob</t>
  </si>
  <si>
    <t>Slow poke</t>
  </si>
  <si>
    <t>TEAM</t>
  </si>
  <si>
    <t>Teams Calculation Sheet</t>
  </si>
  <si>
    <t>Club</t>
  </si>
  <si>
    <t>CLUB</t>
  </si>
  <si>
    <t>Team No</t>
  </si>
  <si>
    <t>20Km Ride</t>
  </si>
  <si>
    <t>10Km Ride</t>
  </si>
  <si>
    <t>20km ride score</t>
  </si>
  <si>
    <t>10km ride score</t>
  </si>
  <si>
    <t>Total Score</t>
  </si>
  <si>
    <t>Correct rank formula</t>
  </si>
  <si>
    <t>% EQUALIZER APPLICABLE</t>
  </si>
  <si>
    <r>
      <t xml:space="preserve"> </t>
    </r>
    <r>
      <rPr>
        <sz val="5"/>
        <color indexed="10"/>
        <rFont val="Arial Narrow"/>
        <family val="2"/>
      </rPr>
      <t>EQUALIZER SCORE</t>
    </r>
  </si>
  <si>
    <t>EQUALIZER SCORE</t>
  </si>
  <si>
    <r>
      <t xml:space="preserve"> </t>
    </r>
    <r>
      <rPr>
        <sz val="5"/>
        <color indexed="10"/>
        <rFont val="Arial Narrow"/>
        <family val="2"/>
      </rPr>
      <t>% EQUALIZER APPLICABLE</t>
    </r>
  </si>
  <si>
    <t>Team Placing</t>
  </si>
  <si>
    <t>POSTED</t>
  </si>
  <si>
    <r>
      <t xml:space="preserve"> TTT Navigation Ride 9th August</t>
    </r>
    <r>
      <rPr>
        <b/>
        <sz val="14"/>
        <color indexed="9"/>
        <rFont val="Arial Narrow"/>
        <family val="2"/>
      </rPr>
      <t xml:space="preserve"> 2009</t>
    </r>
  </si>
  <si>
    <t xml:space="preserve">ACTUAL TIME TAKEN </t>
  </si>
  <si>
    <t xml:space="preserve">TIME TAKEN IN MIN </t>
  </si>
  <si>
    <t>No. OF MINUTES UNDER TIME  for Penalties</t>
  </si>
  <si>
    <t>No. OF MINUTES OVER TIME for penalties</t>
  </si>
  <si>
    <t>PLACING</t>
  </si>
  <si>
    <t>Team List</t>
  </si>
  <si>
    <t>Team Name</t>
  </si>
  <si>
    <t>Time Penalties</t>
  </si>
  <si>
    <t>Points for Questions</t>
  </si>
  <si>
    <t>Total</t>
  </si>
  <si>
    <t>1st Rider</t>
  </si>
  <si>
    <t>Horse</t>
  </si>
  <si>
    <t>2nd Rider</t>
  </si>
  <si>
    <t>20km Team Calculation</t>
  </si>
  <si>
    <t>10km Team Calculation</t>
  </si>
  <si>
    <t>Time Penalties over time</t>
  </si>
  <si>
    <t>Time Penalties under time</t>
  </si>
  <si>
    <t>Total Time Penalties</t>
  </si>
  <si>
    <t>10km Navigation Ride - Section 1</t>
  </si>
  <si>
    <t>10km Navigation Ride - Section 2</t>
  </si>
  <si>
    <t>20km Navigation Ride - Section 2</t>
  </si>
  <si>
    <t>20km Navigation Ride - Section 1</t>
  </si>
  <si>
    <t>FINISH TIME (Use 24hr clock include sec)</t>
  </si>
  <si>
    <t>TOTAL</t>
  </si>
  <si>
    <t>PAIRS HIGHEST LEVEL</t>
  </si>
  <si>
    <t>PLACE</t>
  </si>
  <si>
    <t>Pr No</t>
  </si>
  <si>
    <t>Pair No</t>
  </si>
  <si>
    <t>Rider 1</t>
  </si>
  <si>
    <t>ISH</t>
  </si>
  <si>
    <t>20km questions total</t>
  </si>
  <si>
    <t>10km questions total</t>
  </si>
  <si>
    <t>Questions score</t>
  </si>
  <si>
    <t>Question %</t>
  </si>
  <si>
    <t>Penalty Calc</t>
  </si>
  <si>
    <t>Score</t>
  </si>
  <si>
    <t>Place</t>
  </si>
  <si>
    <r>
      <t xml:space="preserve"> </t>
    </r>
    <r>
      <rPr>
        <sz val="5"/>
        <color indexed="8"/>
        <rFont val="Arial Narrow"/>
        <family val="2"/>
      </rPr>
      <t>% EQUALIZER APPLICABLE</t>
    </r>
  </si>
  <si>
    <t xml:space="preserve"> TTT Navigation Ride 19th August 2012 (TFRC)</t>
  </si>
  <si>
    <t>inc GATES</t>
  </si>
  <si>
    <t>Inc Gates</t>
  </si>
  <si>
    <t xml:space="preserve">Tallarook FRC </t>
  </si>
  <si>
    <t xml:space="preserve">Kim Filmer  </t>
  </si>
  <si>
    <t xml:space="preserve">Chris Ezard </t>
  </si>
  <si>
    <t>Elizabeth Marr</t>
  </si>
  <si>
    <t xml:space="preserve">Melissa Blades </t>
  </si>
  <si>
    <t xml:space="preserve">Seymour Dressage &amp; SJ Club </t>
  </si>
  <si>
    <t xml:space="preserve">Beveridge RC </t>
  </si>
  <si>
    <t xml:space="preserve">Kelly Duncan </t>
  </si>
  <si>
    <t xml:space="preserve">Hells Bells 6251 </t>
  </si>
  <si>
    <t>Jewel Park Aachen 2850</t>
  </si>
  <si>
    <t>CT Horiscope 3506</t>
  </si>
  <si>
    <t>Watermill Road 14201</t>
  </si>
  <si>
    <t xml:space="preserve">Tom Duncan </t>
  </si>
  <si>
    <t xml:space="preserve">Vallence Court Da'Vinci 12572 </t>
  </si>
  <si>
    <t>Wandering Yacks</t>
  </si>
  <si>
    <t xml:space="preserve">Yackandandah RC </t>
  </si>
  <si>
    <t xml:space="preserve">Vicki Johnson-Poyntz </t>
  </si>
  <si>
    <t>Tracee Martin</t>
  </si>
  <si>
    <t xml:space="preserve">Isabelle's Treat 6968 </t>
  </si>
  <si>
    <t>Warranooke Wanderers</t>
  </si>
  <si>
    <t xml:space="preserve">Warranooke RC </t>
  </si>
  <si>
    <t xml:space="preserve">Elise McKay </t>
  </si>
  <si>
    <t xml:space="preserve">Woodrow Park Kansas 14601 </t>
  </si>
  <si>
    <t xml:space="preserve">Kelly Taylor </t>
  </si>
  <si>
    <t>Yarck Yahoos</t>
  </si>
  <si>
    <t xml:space="preserve">Yarck ARC </t>
  </si>
  <si>
    <t xml:space="preserve">Tamara Fox </t>
  </si>
  <si>
    <t xml:space="preserve">Cataraqui Gandalf 1465 </t>
  </si>
  <si>
    <t xml:space="preserve">Heather Gloury </t>
  </si>
  <si>
    <t>Not Blonde, Not Blind</t>
  </si>
  <si>
    <t xml:space="preserve">Bullengarook &amp; Dist ARC </t>
  </si>
  <si>
    <t xml:space="preserve">Brad Kidd </t>
  </si>
  <si>
    <t xml:space="preserve">Fancy Little Colonel 12222 </t>
  </si>
  <si>
    <t xml:space="preserve">Kerryn Solomon </t>
  </si>
  <si>
    <t>Anvil Park Bling it On</t>
  </si>
  <si>
    <t xml:space="preserve">Anvil Park RC </t>
  </si>
  <si>
    <t xml:space="preserve">Rachel Rushby </t>
  </si>
  <si>
    <t xml:space="preserve">Darraach Park Ebony Rose 9149 </t>
  </si>
  <si>
    <t xml:space="preserve">Lynette Cornish </t>
  </si>
  <si>
    <t>Wealy Way Off Wombats</t>
  </si>
  <si>
    <t xml:space="preserve">Trentham ARC </t>
  </si>
  <si>
    <t xml:space="preserve">Katherine McWade </t>
  </si>
  <si>
    <t xml:space="preserve">The Big O 5914 </t>
  </si>
  <si>
    <t xml:space="preserve">Sue Reed </t>
  </si>
  <si>
    <t>Monalong</t>
  </si>
  <si>
    <t xml:space="preserve">Monash/Pyalong </t>
  </si>
  <si>
    <t xml:space="preserve">Kathryn Brown </t>
  </si>
  <si>
    <t xml:space="preserve">Aratahnes Tribute 4263 </t>
  </si>
  <si>
    <t xml:space="preserve">Jane Whalen </t>
  </si>
  <si>
    <t>Boozy Bruce's and the Babes</t>
  </si>
  <si>
    <t xml:space="preserve">Echuca &amp; Dist ARC </t>
  </si>
  <si>
    <t xml:space="preserve">Bruce Hocking </t>
  </si>
  <si>
    <t xml:space="preserve">Clyde 10586 </t>
  </si>
  <si>
    <t xml:space="preserve">Janine Hocking </t>
  </si>
  <si>
    <t>Charnock Harmony 0708</t>
  </si>
  <si>
    <t>Westcoast Warriors</t>
  </si>
  <si>
    <t xml:space="preserve">Westcoast ARC </t>
  </si>
  <si>
    <t xml:space="preserve">Debbie Goldsmith </t>
  </si>
  <si>
    <t xml:space="preserve">Mr Snuffleupagus 7217 </t>
  </si>
  <si>
    <t xml:space="preserve">Sarah Taylor </t>
  </si>
  <si>
    <t>Leigh Loafers</t>
  </si>
  <si>
    <t xml:space="preserve">Leigh District RC </t>
  </si>
  <si>
    <t xml:space="preserve">Janene Abraham </t>
  </si>
  <si>
    <t xml:space="preserve">Ballynamona Maestro 13926 </t>
  </si>
  <si>
    <t xml:space="preserve">Julian Abraham </t>
  </si>
  <si>
    <t>MARC Time</t>
  </si>
  <si>
    <t xml:space="preserve">Maryborough ARC </t>
  </si>
  <si>
    <t xml:space="preserve">Yolanda Howe </t>
  </si>
  <si>
    <t xml:space="preserve">Cherokee 9093 </t>
  </si>
  <si>
    <t xml:space="preserve">Annette Crnojaki </t>
  </si>
  <si>
    <t>The Odd Couples</t>
  </si>
  <si>
    <t xml:space="preserve">Emily Dux </t>
  </si>
  <si>
    <t xml:space="preserve">Sanadres 13658 </t>
  </si>
  <si>
    <t xml:space="preserve">Anne Skinner </t>
  </si>
  <si>
    <t xml:space="preserve">Bunyip EC </t>
  </si>
  <si>
    <t>Algaratta</t>
  </si>
  <si>
    <t xml:space="preserve">Wangaratta/Alpine </t>
  </si>
  <si>
    <t xml:space="preserve">Barbara Sanders </t>
  </si>
  <si>
    <t xml:space="preserve">Port Royal 1922 </t>
  </si>
  <si>
    <t xml:space="preserve">Peg Twitchett </t>
  </si>
  <si>
    <t xml:space="preserve">Bridget Bainbridge </t>
  </si>
  <si>
    <t xml:space="preserve">Capability Brown 0349 </t>
  </si>
  <si>
    <t>Lucky Legs Eleven</t>
  </si>
  <si>
    <t xml:space="preserve">Lancefield EG </t>
  </si>
  <si>
    <t xml:space="preserve">Kerrie Tresize </t>
  </si>
  <si>
    <t xml:space="preserve">Octrivia 5880 </t>
  </si>
  <si>
    <t xml:space="preserve">Leanne Showler </t>
  </si>
  <si>
    <r>
      <t>Sonny 10645</t>
    </r>
    <r>
      <rPr>
        <sz val="10"/>
        <rFont val="Times New Roman"/>
        <family val="1"/>
      </rPr>
      <t xml:space="preserve"> </t>
    </r>
  </si>
  <si>
    <t>Yackandandah Gold Diggers</t>
  </si>
  <si>
    <t xml:space="preserve">Zinna Semchif </t>
  </si>
  <si>
    <t xml:space="preserve">Barefoot Warrior 3986 </t>
  </si>
  <si>
    <t xml:space="preserve">Deb Bahr </t>
  </si>
  <si>
    <r>
      <t>Crunchie Bar 12166</t>
    </r>
    <r>
      <rPr>
        <sz val="10"/>
        <rFont val="Times New Roman"/>
        <family val="1"/>
      </rPr>
      <t xml:space="preserve"> </t>
    </r>
  </si>
  <si>
    <t>Bendigo Bushbashers</t>
  </si>
  <si>
    <t xml:space="preserve">Bendigo FEG </t>
  </si>
  <si>
    <t xml:space="preserve">Sue Taylor </t>
  </si>
  <si>
    <t xml:space="preserve">Really Reba 14473 </t>
  </si>
  <si>
    <t xml:space="preserve">Julie Robins </t>
  </si>
  <si>
    <r>
      <t>Killarney Bells 8649</t>
    </r>
    <r>
      <rPr>
        <sz val="10"/>
        <rFont val="Times New Roman"/>
        <family val="1"/>
      </rPr>
      <t xml:space="preserve"> </t>
    </r>
  </si>
  <si>
    <t>Young Ones</t>
  </si>
  <si>
    <t xml:space="preserve">Sarah Brown </t>
  </si>
  <si>
    <t xml:space="preserve">Krispy Kreme 15345 </t>
  </si>
  <si>
    <t xml:space="preserve">Hannah Brown </t>
  </si>
  <si>
    <t>Rich Alseas</t>
  </si>
  <si>
    <t xml:space="preserve">Rich River/Whittlesea/Alpine </t>
  </si>
  <si>
    <t xml:space="preserve">Bethany Gavalakis </t>
  </si>
  <si>
    <t xml:space="preserve">Xqizit That's Hot  3693 </t>
  </si>
  <si>
    <t xml:space="preserve">Jodie Gavalakis </t>
  </si>
  <si>
    <r>
      <t>Corio Kustah 7236</t>
    </r>
    <r>
      <rPr>
        <sz val="10"/>
        <rFont val="Times New Roman"/>
        <family val="1"/>
      </rPr>
      <t xml:space="preserve"> </t>
    </r>
  </si>
  <si>
    <t>Wealy Lost Wombats</t>
  </si>
  <si>
    <t xml:space="preserve">Leah Crane </t>
  </si>
  <si>
    <t xml:space="preserve">Jaybee Alladin 11067 </t>
  </si>
  <si>
    <t xml:space="preserve">Jodi Cook </t>
  </si>
  <si>
    <t>Arabian Knights</t>
  </si>
  <si>
    <t>C.A.R.A.B.I</t>
  </si>
  <si>
    <t xml:space="preserve">Belinda Nation </t>
  </si>
  <si>
    <t xml:space="preserve">Vadalis 8514 </t>
  </si>
  <si>
    <t xml:space="preserve">Nicole Harrison </t>
  </si>
  <si>
    <t xml:space="preserve">Lord of the Ring 1236 </t>
  </si>
  <si>
    <t>Alchy Al and the Angels</t>
  </si>
  <si>
    <t xml:space="preserve">Debbie Brady </t>
  </si>
  <si>
    <t xml:space="preserve">Jameson 6313 </t>
  </si>
  <si>
    <t xml:space="preserve">Rebecca Todd </t>
  </si>
  <si>
    <r>
      <t>Jazzmaster 8265</t>
    </r>
    <r>
      <rPr>
        <sz val="10"/>
        <rFont val="Times New Roman"/>
        <family val="1"/>
      </rPr>
      <t xml:space="preserve"> </t>
    </r>
  </si>
  <si>
    <t>Gisborne Giddy Ups</t>
  </si>
  <si>
    <t xml:space="preserve">Gisborne &amp; Dist. ARC </t>
  </si>
  <si>
    <t xml:space="preserve">Julie Stanley </t>
  </si>
  <si>
    <t xml:space="preserve">Mr Bling 2085 </t>
  </si>
  <si>
    <t xml:space="preserve">Asta Harvey </t>
  </si>
  <si>
    <r>
      <t>Ashmead Folk Song 14963</t>
    </r>
    <r>
      <rPr>
        <sz val="10"/>
        <rFont val="Times New Roman"/>
        <family val="1"/>
      </rPr>
      <t xml:space="preserve"> </t>
    </r>
  </si>
  <si>
    <t>No Farkin Idea</t>
  </si>
  <si>
    <t xml:space="preserve">Emma Romaszko </t>
  </si>
  <si>
    <t xml:space="preserve">TSH Highland Wilson 10478 </t>
  </si>
  <si>
    <t>Rich River Chics</t>
  </si>
  <si>
    <t xml:space="preserve">Rich River EC </t>
  </si>
  <si>
    <t xml:space="preserve">Kerrie Taylor </t>
  </si>
  <si>
    <t xml:space="preserve">Strzelecki Kallista 0377 </t>
  </si>
  <si>
    <t xml:space="preserve">Gaylene Whitten </t>
  </si>
  <si>
    <t>Where the Farck</t>
  </si>
  <si>
    <t xml:space="preserve">Cassandra Fraser </t>
  </si>
  <si>
    <t xml:space="preserve">Dixon 11765 </t>
  </si>
  <si>
    <t xml:space="preserve">Karen Bates </t>
  </si>
  <si>
    <r>
      <t>DP Maximum Impact 1913</t>
    </r>
    <r>
      <rPr>
        <i/>
        <sz val="14"/>
        <rFont val="Times New Roman"/>
        <family val="1"/>
      </rPr>
      <t xml:space="preserve"> </t>
    </r>
  </si>
  <si>
    <t>The Adventurers</t>
  </si>
  <si>
    <t xml:space="preserve">Yarra Glen &amp; Lilydale HRC </t>
  </si>
  <si>
    <t xml:space="preserve">Angela Doake </t>
  </si>
  <si>
    <t xml:space="preserve">Lynlea Classic 5477 </t>
  </si>
  <si>
    <t xml:space="preserve">Jenny Jackson </t>
  </si>
  <si>
    <t>CS Katyarna 2029</t>
  </si>
  <si>
    <t>Where's our Glasses?</t>
  </si>
  <si>
    <t xml:space="preserve">Monbulk-Clematis ARC </t>
  </si>
  <si>
    <t xml:space="preserve">Linda Muldoon </t>
  </si>
  <si>
    <t xml:space="preserve">Joey 1439 </t>
  </si>
  <si>
    <t xml:space="preserve">Di Politz </t>
  </si>
  <si>
    <r>
      <t>Tempest 0043</t>
    </r>
    <r>
      <rPr>
        <sz val="10"/>
        <rFont val="Times New Roman"/>
        <family val="1"/>
      </rPr>
      <t xml:space="preserve"> </t>
    </r>
  </si>
  <si>
    <t>Konfused Kangaroos</t>
  </si>
  <si>
    <t xml:space="preserve">Kangaroo Ground ARC </t>
  </si>
  <si>
    <t xml:space="preserve">Sally Spurgeon </t>
  </si>
  <si>
    <t xml:space="preserve">Wynspot Dr Hook 4975 </t>
  </si>
  <si>
    <t xml:space="preserve">Kay Davies </t>
  </si>
  <si>
    <t>Always the Bridesmaids</t>
  </si>
  <si>
    <t xml:space="preserve">Emma Apsey </t>
  </si>
  <si>
    <t xml:space="preserve">Lucinda Mack </t>
  </si>
  <si>
    <r>
      <t>Walter 0946</t>
    </r>
    <r>
      <rPr>
        <sz val="10"/>
        <rFont val="Times New Roman"/>
        <family val="1"/>
      </rPr>
      <t xml:space="preserve"> </t>
    </r>
  </si>
  <si>
    <t>Wyndin Park</t>
  </si>
  <si>
    <t xml:space="preserve">Wandin Park/Wyena </t>
  </si>
  <si>
    <t xml:space="preserve">Cindy Burgum </t>
  </si>
  <si>
    <t xml:space="preserve">Strathford Armadeus 12846 </t>
  </si>
  <si>
    <t xml:space="preserve">Trish Lincoln </t>
  </si>
  <si>
    <t>Dunolly Dux</t>
  </si>
  <si>
    <t xml:space="preserve">Dunolly HAC </t>
  </si>
  <si>
    <t xml:space="preserve">Karen Stephens </t>
  </si>
  <si>
    <t>Michelle Amalfi</t>
  </si>
  <si>
    <t>Rooks Not Crooks</t>
  </si>
  <si>
    <t xml:space="preserve">Debbie Austin </t>
  </si>
  <si>
    <t xml:space="preserve">Clancey 0439 </t>
  </si>
  <si>
    <t xml:space="preserve">Mandy Organ </t>
  </si>
  <si>
    <t xml:space="preserve">Tintagel Maestro 0542 </t>
  </si>
  <si>
    <t>Scruffy's Superstars</t>
  </si>
  <si>
    <t>Samantha Marr</t>
  </si>
  <si>
    <t xml:space="preserve">Squirrel Creek Heart Breaker 15125 </t>
  </si>
  <si>
    <t xml:space="preserve">Jessica Marr </t>
  </si>
  <si>
    <t>A Family Affair Plus One</t>
  </si>
  <si>
    <t xml:space="preserve">Marley Duncan </t>
  </si>
  <si>
    <t xml:space="preserve">Jazz It Up 8211 </t>
  </si>
  <si>
    <t xml:space="preserve">Karen Costello </t>
  </si>
  <si>
    <t xml:space="preserve">Jarickni Fernando 2140 </t>
  </si>
  <si>
    <t xml:space="preserve">Jennifer Philpotts </t>
  </si>
  <si>
    <t xml:space="preserve">Leawarra Grace 0355 </t>
  </si>
  <si>
    <t xml:space="preserve">Marilyn Miller </t>
  </si>
  <si>
    <t xml:space="preserve">Grantasia 7467  </t>
  </si>
  <si>
    <t xml:space="preserve">Stuart McKay </t>
  </si>
  <si>
    <t>Ruperdoo 15558</t>
  </si>
  <si>
    <t xml:space="preserve">Jessie Karp </t>
  </si>
  <si>
    <t xml:space="preserve">All's Well 14597 </t>
  </si>
  <si>
    <t xml:space="preserve">Bev Edward </t>
  </si>
  <si>
    <t xml:space="preserve">Doungle Reaction 12606 </t>
  </si>
  <si>
    <t xml:space="preserve">Sharlee Connley </t>
  </si>
  <si>
    <t xml:space="preserve">Annetta Newman </t>
  </si>
  <si>
    <t xml:space="preserve">El Manteca Luminosa 7289 </t>
  </si>
  <si>
    <t xml:space="preserve">Mandy Andrews </t>
  </si>
  <si>
    <t xml:space="preserve">A’Bientot 9677 </t>
  </si>
  <si>
    <t xml:space="preserve">Michelle Wintle </t>
  </si>
  <si>
    <t xml:space="preserve">Remy 10161 </t>
  </si>
  <si>
    <t xml:space="preserve">Jessica Eason </t>
  </si>
  <si>
    <t xml:space="preserve">Jessica Smith </t>
  </si>
  <si>
    <t xml:space="preserve">Planet Shaker 9922 </t>
  </si>
  <si>
    <t xml:space="preserve">Kathryn Clark </t>
  </si>
  <si>
    <t xml:space="preserve">Shelley East </t>
  </si>
  <si>
    <t xml:space="preserve">Minus Twenty 14386 </t>
  </si>
  <si>
    <t xml:space="preserve">Erika Tate </t>
  </si>
  <si>
    <t xml:space="preserve">Kerry Tyler </t>
  </si>
  <si>
    <t xml:space="preserve">Quamby Park Tokai 5724 </t>
  </si>
  <si>
    <t xml:space="preserve">Melody Pappin </t>
  </si>
  <si>
    <t xml:space="preserve">Carleigh Adams </t>
  </si>
  <si>
    <t xml:space="preserve">Tommy 11034 </t>
  </si>
  <si>
    <t xml:space="preserve">Cait Rogers </t>
  </si>
  <si>
    <t xml:space="preserve">Janine Fenwick </t>
  </si>
  <si>
    <t xml:space="preserve">Beau 13417 </t>
  </si>
  <si>
    <t xml:space="preserve">Stephen Fenwick </t>
  </si>
  <si>
    <t xml:space="preserve">Jennifer Williams </t>
  </si>
  <si>
    <t xml:space="preserve">Red 0024 </t>
  </si>
  <si>
    <t xml:space="preserve">David Wallace </t>
  </si>
  <si>
    <t xml:space="preserve">Rhianna Dunn </t>
  </si>
  <si>
    <t xml:space="preserve">Serendipity 7305 </t>
  </si>
  <si>
    <t xml:space="preserve">Vanessa Gillett </t>
  </si>
  <si>
    <t xml:space="preserve">Casela Park Dante 14295 </t>
  </si>
  <si>
    <t xml:space="preserve">Melanie Earl </t>
  </si>
  <si>
    <t xml:space="preserve">Apache Moonshine 3217 </t>
  </si>
  <si>
    <t xml:space="preserve">Brendan Antone </t>
  </si>
  <si>
    <t xml:space="preserve">Trish Evans </t>
  </si>
  <si>
    <t>Cambridge high flyer 12304</t>
  </si>
  <si>
    <t xml:space="preserve">Caroline Laming  </t>
  </si>
  <si>
    <t>Mickey Martyn</t>
  </si>
  <si>
    <t xml:space="preserve">Zoe Phillips </t>
  </si>
  <si>
    <t xml:space="preserve">Jindy 12820 </t>
  </si>
  <si>
    <t xml:space="preserve">Gill Scott </t>
  </si>
  <si>
    <t xml:space="preserve">Classic Paper Doll 13239 </t>
  </si>
  <si>
    <t xml:space="preserve">Jenee Edwards </t>
  </si>
  <si>
    <t xml:space="preserve">Tally's Chip 7515 </t>
  </si>
  <si>
    <t xml:space="preserve">Kimone Hicks </t>
  </si>
  <si>
    <t xml:space="preserve">Lisa Ingersoll </t>
  </si>
  <si>
    <t xml:space="preserve">Trasimon 13134 </t>
  </si>
  <si>
    <t xml:space="preserve">Kim Howard </t>
  </si>
  <si>
    <t>Bean 7039</t>
  </si>
  <si>
    <t xml:space="preserve">Julie Raeburn </t>
  </si>
  <si>
    <t xml:space="preserve">The Amigo 1170 </t>
  </si>
  <si>
    <t xml:space="preserve">Lisa Hurley </t>
  </si>
  <si>
    <t xml:space="preserve">Little Rain 3734 </t>
  </si>
  <si>
    <t xml:space="preserve">Jennie Gilliver </t>
  </si>
  <si>
    <t>Halbromin Park Chelsea 10194</t>
  </si>
  <si>
    <t xml:space="preserve">Anne-Marie Flenley </t>
  </si>
  <si>
    <t xml:space="preserve">Fallowfields Fudge 4989 </t>
  </si>
  <si>
    <t xml:space="preserve">Kate Smith </t>
  </si>
  <si>
    <t xml:space="preserve">Reanna Clayton </t>
  </si>
  <si>
    <t xml:space="preserve">Benalla Park Plaitnium 10896 </t>
  </si>
  <si>
    <t xml:space="preserve">Janine Patton </t>
  </si>
  <si>
    <t xml:space="preserve">Debra Brown </t>
  </si>
  <si>
    <t xml:space="preserve">Isle of Razzamatazz 2659 </t>
  </si>
  <si>
    <t xml:space="preserve">Alan Cooney </t>
  </si>
  <si>
    <t xml:space="preserve">Amanda Edwards </t>
  </si>
  <si>
    <t xml:space="preserve">Walkens Wizdom 3004 </t>
  </si>
  <si>
    <t xml:space="preserve">Emily Fairmade </t>
  </si>
  <si>
    <t xml:space="preserve">Leanne Romaszko </t>
  </si>
  <si>
    <t xml:space="preserve">Douglas 10071 </t>
  </si>
  <si>
    <t xml:space="preserve">Leanne Taylor </t>
  </si>
  <si>
    <t>Sha'alan Maddison 8377</t>
  </si>
  <si>
    <t xml:space="preserve">Sally Mitchell </t>
  </si>
  <si>
    <t xml:space="preserve">Bally Kye 0179 </t>
  </si>
  <si>
    <t xml:space="preserve">Janene Miller </t>
  </si>
  <si>
    <t xml:space="preserve">Crystal Fields 6878 </t>
  </si>
  <si>
    <t xml:space="preserve">Sue Dundas </t>
  </si>
  <si>
    <t xml:space="preserve">Champ 11875 </t>
  </si>
  <si>
    <t xml:space="preserve">Jane Hill </t>
  </si>
  <si>
    <t xml:space="preserve">Southern Cross Tango 6005 </t>
  </si>
  <si>
    <t xml:space="preserve">Jan Kennan </t>
  </si>
  <si>
    <t xml:space="preserve">Rebecca Middleton </t>
  </si>
  <si>
    <t xml:space="preserve">Harry 12230 </t>
  </si>
  <si>
    <t xml:space="preserve">Sally Burton </t>
  </si>
  <si>
    <t xml:space="preserve">Brodie Harrison </t>
  </si>
  <si>
    <t xml:space="preserve">Doc 5000 </t>
  </si>
  <si>
    <t xml:space="preserve">Kimberley Smith </t>
  </si>
  <si>
    <t xml:space="preserve">Stacey Dixon </t>
  </si>
  <si>
    <t xml:space="preserve">Scarlett 5296 </t>
  </si>
  <si>
    <t xml:space="preserve">Natasha Dixon </t>
  </si>
  <si>
    <t xml:space="preserve">Ripley Lodge Shady 5031 </t>
  </si>
  <si>
    <t xml:space="preserve">Sonja Ekberg </t>
  </si>
  <si>
    <t xml:space="preserve">Striker 0555 </t>
  </si>
  <si>
    <t xml:space="preserve">Tim Shepherd </t>
  </si>
  <si>
    <t xml:space="preserve">Grover 11586 </t>
  </si>
  <si>
    <t xml:space="preserve">Sonya Richards-Stuart </t>
  </si>
  <si>
    <t xml:space="preserve">Glenmoyle Dancing Sun 1142 </t>
  </si>
  <si>
    <t xml:space="preserve">Judy Gibbs </t>
  </si>
  <si>
    <t>Jet 1143</t>
  </si>
  <si>
    <t xml:space="preserve">Spanna 13135 </t>
  </si>
  <si>
    <t xml:space="preserve">Goldmine Gigilo 5005 </t>
  </si>
  <si>
    <t xml:space="preserve">Anvil Park Rasabelle 0191 </t>
  </si>
  <si>
    <t xml:space="preserve">Dylan 4939 </t>
  </si>
  <si>
    <t xml:space="preserve">Bella 4291 </t>
  </si>
  <si>
    <t xml:space="preserve">LT Final Edition 10117 </t>
  </si>
  <si>
    <t xml:space="preserve">Fury 14300 </t>
  </si>
  <si>
    <t xml:space="preserve">Emma 9094 </t>
  </si>
  <si>
    <t xml:space="preserve">Tiggy 13573 </t>
  </si>
  <si>
    <r>
      <t>Radar 4809</t>
    </r>
    <r>
      <rPr>
        <i/>
        <sz val="14"/>
        <rFont val="Times New Roman"/>
        <family val="1"/>
      </rPr>
      <t xml:space="preserve"> </t>
    </r>
  </si>
  <si>
    <r>
      <t>Kalingah Park Rio Lace 11438</t>
    </r>
    <r>
      <rPr>
        <i/>
        <sz val="14"/>
        <rFont val="Times New Roman"/>
        <family val="1"/>
      </rPr>
      <t xml:space="preserve"> </t>
    </r>
  </si>
  <si>
    <r>
      <t>Millwood Jay 14477</t>
    </r>
    <r>
      <rPr>
        <i/>
        <sz val="14"/>
        <rFont val="Times New Roman"/>
        <family val="1"/>
      </rPr>
      <t xml:space="preserve"> </t>
    </r>
  </si>
  <si>
    <r>
      <t>Chariot 14719</t>
    </r>
    <r>
      <rPr>
        <i/>
        <sz val="14"/>
        <rFont val="Times New Roman"/>
        <family val="1"/>
      </rPr>
      <t xml:space="preserve"> </t>
    </r>
  </si>
  <si>
    <r>
      <t>Shakopee Lad 14604</t>
    </r>
    <r>
      <rPr>
        <i/>
        <sz val="14"/>
        <rFont val="Times New Roman"/>
        <family val="1"/>
      </rPr>
      <t xml:space="preserve"> </t>
    </r>
  </si>
  <si>
    <r>
      <t>Trippin' the Light 14801</t>
    </r>
    <r>
      <rPr>
        <i/>
        <sz val="14"/>
        <rFont val="Times New Roman"/>
        <family val="1"/>
      </rPr>
      <t xml:space="preserve"> </t>
    </r>
  </si>
  <si>
    <r>
      <t>Haymeron Park Rob Roy 3822</t>
    </r>
    <r>
      <rPr>
        <i/>
        <sz val="14"/>
        <rFont val="Times New Roman"/>
        <family val="1"/>
      </rPr>
      <t xml:space="preserve"> </t>
    </r>
  </si>
  <si>
    <r>
      <t>Tawks Cheap 1645</t>
    </r>
    <r>
      <rPr>
        <i/>
        <sz val="14"/>
        <rFont val="Times New Roman"/>
        <family val="1"/>
      </rPr>
      <t xml:space="preserve"> </t>
    </r>
  </si>
  <si>
    <r>
      <t>Zamar Park Mercuree 9180</t>
    </r>
    <r>
      <rPr>
        <i/>
        <sz val="14"/>
        <rFont val="Times New Roman"/>
        <family val="1"/>
      </rPr>
      <t xml:space="preserve"> </t>
    </r>
  </si>
  <si>
    <r>
      <t>Brigalow 2658</t>
    </r>
    <r>
      <rPr>
        <i/>
        <sz val="14"/>
        <rFont val="Times New Roman"/>
        <family val="1"/>
      </rPr>
      <t xml:space="preserve"> </t>
    </r>
  </si>
  <si>
    <r>
      <t>Wahini 13975</t>
    </r>
    <r>
      <rPr>
        <i/>
        <sz val="14"/>
        <rFont val="Times New Roman"/>
        <family val="1"/>
      </rPr>
      <t xml:space="preserve"> </t>
    </r>
  </si>
  <si>
    <r>
      <t>Don Rodrigo 6595</t>
    </r>
    <r>
      <rPr>
        <i/>
        <sz val="14"/>
        <rFont val="Times New Roman"/>
        <family val="1"/>
      </rPr>
      <t xml:space="preserve"> </t>
    </r>
  </si>
  <si>
    <r>
      <t>Bamaga 2886</t>
    </r>
    <r>
      <rPr>
        <i/>
        <sz val="14"/>
        <rFont val="Times New Roman"/>
        <family val="1"/>
      </rPr>
      <t xml:space="preserve"> </t>
    </r>
  </si>
  <si>
    <r>
      <t>Mayan Aura 10772</t>
    </r>
    <r>
      <rPr>
        <i/>
        <sz val="14"/>
        <rFont val="Times New Roman"/>
        <family val="1"/>
      </rPr>
      <t xml:space="preserve"> </t>
    </r>
  </si>
  <si>
    <t>Tracey Doolan</t>
  </si>
  <si>
    <t>The Bomb 8535</t>
  </si>
  <si>
    <t>Lisa North</t>
  </si>
  <si>
    <t>Angus 15032</t>
  </si>
  <si>
    <t>Ascot Heath Super Nova 5915</t>
  </si>
  <si>
    <t>Samling Park Buddy's Babe 14306</t>
  </si>
  <si>
    <t>Pyalong RC &amp; LEG</t>
  </si>
  <si>
    <t>St Py Mon</t>
  </si>
  <si>
    <t>St And, Mon, Pya</t>
  </si>
  <si>
    <t>Kalamari Warrior 11415</t>
  </si>
  <si>
    <t>Candy 1147</t>
  </si>
  <si>
    <t xml:space="preserve">Hitch 0313 </t>
  </si>
  <si>
    <t>HC</t>
  </si>
  <si>
    <t xml:space="preserve">Bonnie 6692 </t>
  </si>
  <si>
    <t xml:space="preserve">Polly Pocket 48109 </t>
  </si>
  <si>
    <t xml:space="preserve">Aubaine Cossack 0570 </t>
  </si>
  <si>
    <t xml:space="preserve">Samling Park Max Smart 15510  </t>
  </si>
  <si>
    <t xml:space="preserve">Belcom Capstan 0991 </t>
  </si>
  <si>
    <t xml:space="preserve">Beragon Select 2185 </t>
  </si>
  <si>
    <t xml:space="preserve">Classical Image 15758 </t>
  </si>
  <si>
    <t xml:space="preserve">Junior 3152 </t>
  </si>
  <si>
    <t xml:space="preserve">Northman 9169 </t>
  </si>
  <si>
    <t>FINAL PLACE</t>
  </si>
  <si>
    <t xml:space="preserve">Apples 9874 </t>
  </si>
  <si>
    <t xml:space="preserve">Bobby Be Good 5405 </t>
  </si>
  <si>
    <t xml:space="preserve">  </t>
  </si>
  <si>
    <t>FINAL Placing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</si>
</sst>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[$-F400]h:mm:ss\ AM/PM"/>
    <numFmt numFmtId="167" formatCode="h:mm:ss;@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sz val="5"/>
      <color indexed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5"/>
      <color indexed="10"/>
      <name val="Arial Narrow"/>
      <family val="2"/>
    </font>
    <font>
      <sz val="5"/>
      <name val="Arial"/>
      <family val="2"/>
    </font>
    <font>
      <sz val="6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9"/>
      <name val="Arial Narrow"/>
      <family val="2"/>
    </font>
    <font>
      <u/>
      <sz val="6"/>
      <color indexed="8"/>
      <name val="Arial Narrow"/>
      <family val="2"/>
    </font>
    <font>
      <b/>
      <u/>
      <sz val="6"/>
      <color indexed="8"/>
      <name val="Arial Narrow"/>
      <family val="2"/>
    </font>
    <font>
      <sz val="6"/>
      <color indexed="8"/>
      <name val="Arial"/>
      <family val="2"/>
    </font>
    <font>
      <b/>
      <sz val="18"/>
      <color indexed="9"/>
      <name val="Arial Narrow"/>
      <family val="2"/>
    </font>
    <font>
      <b/>
      <sz val="14"/>
      <color indexed="9"/>
      <name val="Arial Narrow"/>
      <family val="2"/>
    </font>
    <font>
      <sz val="8"/>
      <color indexed="8"/>
      <name val="Arial"/>
      <family val="2"/>
    </font>
    <font>
      <b/>
      <sz val="6"/>
      <color indexed="9"/>
      <name val="Arial Narrow"/>
      <family val="2"/>
    </font>
    <font>
      <sz val="5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6"/>
      <name val="Arial Narrow"/>
      <family val="2"/>
    </font>
    <font>
      <sz val="7.5"/>
      <name val="Arial Narrow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5"/>
      <color indexed="8"/>
      <name val="Arial Narrow"/>
      <family val="2"/>
    </font>
    <font>
      <b/>
      <sz val="5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1"/>
      <color indexed="9"/>
      <name val="Arial Narrow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  <font>
      <sz val="11"/>
      <color rgb="FF9C0006"/>
      <name val="Calibri"/>
      <family val="2"/>
      <scheme val="minor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rgb="FF9C0006"/>
      <name val="Times New Roman"/>
      <family val="1"/>
    </font>
    <font>
      <sz val="12"/>
      <color rgb="FF9C0006"/>
      <name val="Times New Roman"/>
      <family val="1"/>
    </font>
    <font>
      <sz val="10"/>
      <color rgb="FF222222"/>
      <name val="Arial"/>
      <family val="2"/>
    </font>
    <font>
      <i/>
      <sz val="10"/>
      <color rgb="FF222222"/>
      <name val="Times New Roman"/>
      <family val="1"/>
    </font>
    <font>
      <sz val="11"/>
      <name val="Calibri"/>
      <family val="2"/>
      <scheme val="minor"/>
    </font>
    <font>
      <i/>
      <strike/>
      <sz val="10"/>
      <name val="Times New Roman"/>
      <family val="1"/>
    </font>
    <font>
      <strike/>
      <sz val="12"/>
      <name val="Times New Roman"/>
      <family val="1"/>
    </font>
    <font>
      <i/>
      <strike/>
      <sz val="11"/>
      <name val="Times New Roman"/>
      <family val="1"/>
    </font>
    <font>
      <sz val="10"/>
      <color theme="0"/>
      <name val="Arial"/>
      <family val="2"/>
    </font>
    <font>
      <sz val="8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1" fillId="15" borderId="0" applyNumberFormat="0" applyBorder="0" applyAlignment="0" applyProtection="0"/>
  </cellStyleXfs>
  <cellXfs count="410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/>
    </xf>
    <xf numFmtId="167" fontId="4" fillId="4" borderId="3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0" xfId="0" applyBorder="1"/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0" fontId="10" fillId="0" borderId="6" xfId="0" applyFont="1" applyBorder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 applyFill="1" applyBorder="1"/>
    <xf numFmtId="167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5" borderId="7" xfId="0" applyFont="1" applyFill="1" applyBorder="1"/>
    <xf numFmtId="0" fontId="18" fillId="5" borderId="8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8" fillId="5" borderId="9" xfId="0" applyFont="1" applyFill="1" applyBorder="1"/>
    <xf numFmtId="0" fontId="18" fillId="5" borderId="10" xfId="0" applyFont="1" applyFill="1" applyBorder="1"/>
    <xf numFmtId="0" fontId="16" fillId="5" borderId="11" xfId="0" applyFont="1" applyFill="1" applyBorder="1"/>
    <xf numFmtId="0" fontId="16" fillId="5" borderId="12" xfId="0" applyFont="1" applyFill="1" applyBorder="1"/>
    <xf numFmtId="0" fontId="16" fillId="5" borderId="13" xfId="0" applyFont="1" applyFill="1" applyBorder="1"/>
    <xf numFmtId="0" fontId="16" fillId="5" borderId="14" xfId="0" applyFont="1" applyFill="1" applyBorder="1"/>
    <xf numFmtId="0" fontId="16" fillId="5" borderId="15" xfId="0" applyFont="1" applyFill="1" applyBorder="1"/>
    <xf numFmtId="0" fontId="16" fillId="5" borderId="16" xfId="0" applyFont="1" applyFill="1" applyBorder="1"/>
    <xf numFmtId="0" fontId="16" fillId="0" borderId="15" xfId="0" applyFont="1" applyBorder="1" applyAlignment="1">
      <alignment horizontal="center"/>
    </xf>
    <xf numFmtId="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9" fontId="16" fillId="0" borderId="20" xfId="0" applyNumberFormat="1" applyFont="1" applyBorder="1" applyAlignment="1">
      <alignment horizontal="center"/>
    </xf>
    <xf numFmtId="0" fontId="22" fillId="0" borderId="0" xfId="0" applyFont="1"/>
    <xf numFmtId="0" fontId="19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8" fillId="5" borderId="21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2" xfId="0" applyFont="1" applyBorder="1" applyAlignment="1">
      <alignment vertical="center"/>
    </xf>
    <xf numFmtId="1" fontId="16" fillId="6" borderId="3" xfId="0" applyNumberFormat="1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25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27" fillId="0" borderId="0" xfId="0" applyFont="1" applyBorder="1"/>
    <xf numFmtId="0" fontId="29" fillId="0" borderId="0" xfId="0" applyFont="1"/>
    <xf numFmtId="1" fontId="4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3" fillId="0" borderId="0" xfId="0" applyFont="1"/>
    <xf numFmtId="0" fontId="29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165" fontId="29" fillId="4" borderId="3" xfId="0" applyNumberFormat="1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3" fillId="7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/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1" fontId="16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3" xfId="0" applyBorder="1"/>
    <xf numFmtId="0" fontId="4" fillId="0" borderId="0" xfId="0" applyFont="1" applyAlignment="1">
      <alignment wrapText="1"/>
    </xf>
    <xf numFmtId="0" fontId="38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" fontId="37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4" borderId="3" xfId="0" applyFill="1" applyBorder="1"/>
    <xf numFmtId="0" fontId="0" fillId="0" borderId="3" xfId="0" applyFill="1" applyBorder="1"/>
    <xf numFmtId="9" fontId="0" fillId="0" borderId="3" xfId="1" applyFont="1" applyFill="1" applyBorder="1"/>
    <xf numFmtId="0" fontId="39" fillId="8" borderId="3" xfId="0" applyFont="1" applyFill="1" applyBorder="1" applyAlignment="1">
      <alignment horizontal="center" wrapText="1"/>
    </xf>
    <xf numFmtId="0" fontId="29" fillId="9" borderId="3" xfId="0" applyFont="1" applyFill="1" applyBorder="1" applyAlignment="1">
      <alignment horizontal="center"/>
    </xf>
    <xf numFmtId="0" fontId="34" fillId="0" borderId="3" xfId="0" applyFont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20" fontId="34" fillId="4" borderId="3" xfId="0" applyNumberFormat="1" applyFont="1" applyFill="1" applyBorder="1" applyAlignment="1" applyProtection="1">
      <alignment horizontal="center" vertical="center" wrapText="1"/>
      <protection locked="0"/>
    </xf>
    <xf numFmtId="167" fontId="34" fillId="4" borderId="3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" xfId="0" applyNumberFormat="1" applyFont="1" applyFill="1" applyBorder="1" applyAlignment="1">
      <alignment horizontal="center" vertical="center" wrapText="1"/>
    </xf>
    <xf numFmtId="1" fontId="34" fillId="0" borderId="3" xfId="0" applyNumberFormat="1" applyFont="1" applyFill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 wrapText="1"/>
    </xf>
    <xf numFmtId="0" fontId="34" fillId="4" borderId="3" xfId="0" applyFont="1" applyFill="1" applyBorder="1" applyAlignment="1" applyProtection="1">
      <alignment horizontal="center" vertical="center" wrapText="1"/>
      <protection locked="0"/>
    </xf>
    <xf numFmtId="2" fontId="34" fillId="0" borderId="3" xfId="0" applyNumberFormat="1" applyFont="1" applyBorder="1" applyAlignment="1">
      <alignment horizontal="center" vertical="center" wrapText="1"/>
    </xf>
    <xf numFmtId="9" fontId="3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164" fontId="34" fillId="0" borderId="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1" fontId="34" fillId="0" borderId="0" xfId="0" applyNumberFormat="1" applyFont="1" applyAlignment="1">
      <alignment vertical="center" wrapText="1"/>
    </xf>
    <xf numFmtId="1" fontId="3" fillId="0" borderId="0" xfId="0" applyNumberFormat="1" applyFont="1"/>
    <xf numFmtId="0" fontId="34" fillId="0" borderId="3" xfId="0" applyFont="1" applyFill="1" applyBorder="1" applyAlignment="1">
      <alignment horizontal="center" vertical="center" wrapText="1"/>
    </xf>
    <xf numFmtId="165" fontId="34" fillId="0" borderId="3" xfId="0" applyNumberFormat="1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2" borderId="22" xfId="0" applyFont="1" applyFill="1" applyBorder="1" applyAlignment="1">
      <alignment vertical="center" wrapText="1"/>
    </xf>
    <xf numFmtId="0" fontId="49" fillId="13" borderId="0" xfId="0" applyFont="1" applyFill="1"/>
    <xf numFmtId="0" fontId="49" fillId="13" borderId="0" xfId="0" applyFont="1" applyFill="1" applyBorder="1"/>
    <xf numFmtId="165" fontId="34" fillId="0" borderId="3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7" fontId="34" fillId="14" borderId="3" xfId="0" applyNumberFormat="1" applyFont="1" applyFill="1" applyBorder="1" applyAlignment="1" applyProtection="1">
      <alignment horizontal="center" vertical="center" wrapText="1"/>
      <protection locked="0"/>
    </xf>
    <xf numFmtId="20" fontId="34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34" fillId="14" borderId="3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52" fillId="0" borderId="0" xfId="0" applyFont="1"/>
    <xf numFmtId="0" fontId="5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3" xfId="0" applyFont="1" applyFill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23" fillId="7" borderId="0" xfId="0" applyFont="1" applyFill="1" applyAlignment="1">
      <alignment vertical="center" wrapText="1"/>
    </xf>
    <xf numFmtId="0" fontId="22" fillId="0" borderId="0" xfId="0" applyFont="1" applyAlignment="1">
      <alignment wrapText="1"/>
    </xf>
    <xf numFmtId="0" fontId="16" fillId="0" borderId="0" xfId="0" applyFont="1" applyFill="1" applyBorder="1" applyAlignment="1"/>
    <xf numFmtId="0" fontId="37" fillId="0" borderId="0" xfId="0" applyFont="1" applyAlignment="1">
      <alignment vertical="center"/>
    </xf>
    <xf numFmtId="0" fontId="3" fillId="0" borderId="0" xfId="0" applyFont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44" fillId="2" borderId="2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/>
    <xf numFmtId="0" fontId="34" fillId="0" borderId="0" xfId="0" applyFont="1" applyFill="1" applyBorder="1" applyAlignment="1">
      <alignment vertical="center" wrapText="1"/>
    </xf>
    <xf numFmtId="20" fontId="34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" xfId="0" applyFont="1" applyBorder="1"/>
    <xf numFmtId="0" fontId="52" fillId="0" borderId="3" xfId="0" applyFont="1" applyBorder="1" applyAlignment="1">
      <alignment vertical="center"/>
    </xf>
    <xf numFmtId="0" fontId="55" fillId="0" borderId="3" xfId="0" applyFont="1" applyBorder="1" applyAlignment="1">
      <alignment shrinkToFit="1"/>
    </xf>
    <xf numFmtId="0" fontId="55" fillId="0" borderId="0" xfId="0" applyFont="1" applyAlignment="1">
      <alignment shrinkToFit="1"/>
    </xf>
    <xf numFmtId="0" fontId="58" fillId="0" borderId="0" xfId="0" applyFont="1"/>
    <xf numFmtId="0" fontId="59" fillId="0" borderId="0" xfId="0" applyFont="1"/>
    <xf numFmtId="0" fontId="60" fillId="13" borderId="3" xfId="2" applyFont="1" applyFill="1" applyBorder="1" applyAlignment="1">
      <alignment horizontal="center" vertical="center" wrapText="1"/>
    </xf>
    <xf numFmtId="0" fontId="60" fillId="13" borderId="0" xfId="2" applyFont="1" applyFill="1" applyAlignment="1">
      <alignment horizontal="center" vertical="center" wrapText="1"/>
    </xf>
    <xf numFmtId="0" fontId="58" fillId="0" borderId="3" xfId="0" applyFont="1" applyBorder="1"/>
    <xf numFmtId="0" fontId="61" fillId="0" borderId="3" xfId="0" applyFont="1" applyBorder="1"/>
    <xf numFmtId="0" fontId="61" fillId="0" borderId="3" xfId="0" applyFont="1" applyBorder="1" applyAlignment="1">
      <alignment vertical="center"/>
    </xf>
    <xf numFmtId="0" fontId="62" fillId="0" borderId="3" xfId="0" applyFont="1" applyBorder="1" applyAlignment="1">
      <alignment shrinkToFit="1"/>
    </xf>
    <xf numFmtId="0" fontId="63" fillId="13" borderId="3" xfId="2" applyFont="1" applyFill="1" applyBorder="1"/>
    <xf numFmtId="0" fontId="56" fillId="13" borderId="3" xfId="2" applyFont="1" applyFill="1" applyBorder="1"/>
    <xf numFmtId="0" fontId="52" fillId="0" borderId="0" xfId="0" applyFont="1" applyBorder="1"/>
    <xf numFmtId="0" fontId="34" fillId="0" borderId="4" xfId="0" applyFont="1" applyBorder="1" applyAlignment="1">
      <alignment horizontal="center" vertical="center" wrapText="1"/>
    </xf>
    <xf numFmtId="0" fontId="57" fillId="13" borderId="3" xfId="2" applyFont="1" applyFill="1" applyBorder="1"/>
    <xf numFmtId="0" fontId="35" fillId="13" borderId="0" xfId="0" applyFont="1" applyFill="1" applyBorder="1" applyAlignment="1">
      <alignment vertical="center" wrapText="1"/>
    </xf>
    <xf numFmtId="0" fontId="56" fillId="13" borderId="3" xfId="2" applyFont="1" applyFill="1" applyBorder="1" applyAlignment="1">
      <alignment vertical="center"/>
    </xf>
    <xf numFmtId="20" fontId="34" fillId="13" borderId="3" xfId="0" applyNumberFormat="1" applyFont="1" applyFill="1" applyBorder="1" applyAlignment="1" applyProtection="1">
      <alignment horizontal="center" vertical="center" wrapText="1"/>
      <protection locked="0"/>
    </xf>
    <xf numFmtId="167" fontId="34" fillId="13" borderId="3" xfId="0" applyNumberFormat="1" applyFont="1" applyFill="1" applyBorder="1" applyAlignment="1" applyProtection="1">
      <alignment horizontal="center" vertical="center" wrapText="1"/>
      <protection locked="0"/>
    </xf>
    <xf numFmtId="167" fontId="34" fillId="13" borderId="3" xfId="0" applyNumberFormat="1" applyFont="1" applyFill="1" applyBorder="1" applyAlignment="1">
      <alignment horizontal="center" vertical="center" wrapText="1"/>
    </xf>
    <xf numFmtId="1" fontId="34" fillId="13" borderId="3" xfId="0" applyNumberFormat="1" applyFont="1" applyFill="1" applyBorder="1" applyAlignment="1">
      <alignment horizontal="center" vertical="center" wrapText="1"/>
    </xf>
    <xf numFmtId="164" fontId="34" fillId="13" borderId="3" xfId="0" applyNumberFormat="1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 applyProtection="1">
      <alignment horizontal="center" vertical="center" wrapText="1"/>
      <protection locked="0"/>
    </xf>
    <xf numFmtId="165" fontId="34" fillId="13" borderId="3" xfId="0" applyNumberFormat="1" applyFont="1" applyFill="1" applyBorder="1" applyAlignment="1">
      <alignment horizontal="center" vertical="center" wrapText="1"/>
    </xf>
    <xf numFmtId="9" fontId="34" fillId="13" borderId="3" xfId="0" applyNumberFormat="1" applyFont="1" applyFill="1" applyBorder="1" applyAlignment="1">
      <alignment horizontal="center" vertical="center" wrapText="1"/>
    </xf>
    <xf numFmtId="0" fontId="58" fillId="0" borderId="0" xfId="0" applyFont="1" applyBorder="1"/>
    <xf numFmtId="0" fontId="51" fillId="15" borderId="0" xfId="2" applyAlignment="1">
      <alignment horizontal="center" vertical="center" wrapText="1"/>
    </xf>
    <xf numFmtId="0" fontId="51" fillId="15" borderId="3" xfId="2" applyBorder="1" applyAlignment="1">
      <alignment horizontal="center" vertical="center" wrapText="1"/>
    </xf>
    <xf numFmtId="0" fontId="51" fillId="15" borderId="3" xfId="2" applyBorder="1"/>
    <xf numFmtId="0" fontId="51" fillId="15" borderId="3" xfId="2" applyBorder="1" applyAlignment="1">
      <alignment shrinkToFit="1"/>
    </xf>
    <xf numFmtId="20" fontId="51" fillId="15" borderId="29" xfId="2" applyNumberFormat="1" applyBorder="1" applyAlignment="1" applyProtection="1">
      <alignment horizontal="center" vertical="center" wrapText="1"/>
      <protection locked="0"/>
    </xf>
    <xf numFmtId="167" fontId="51" fillId="15" borderId="3" xfId="2" applyNumberFormat="1" applyBorder="1" applyAlignment="1" applyProtection="1">
      <alignment horizontal="center" vertical="center" wrapText="1"/>
      <protection locked="0"/>
    </xf>
    <xf numFmtId="167" fontId="51" fillId="15" borderId="3" xfId="2" applyNumberFormat="1" applyBorder="1" applyAlignment="1">
      <alignment horizontal="center" vertical="center" wrapText="1"/>
    </xf>
    <xf numFmtId="1" fontId="51" fillId="15" borderId="3" xfId="2" applyNumberFormat="1" applyBorder="1" applyAlignment="1">
      <alignment horizontal="center" vertical="center" wrapText="1"/>
    </xf>
    <xf numFmtId="164" fontId="51" fillId="15" borderId="3" xfId="2" applyNumberFormat="1" applyBorder="1" applyAlignment="1">
      <alignment horizontal="center" vertical="center" wrapText="1"/>
    </xf>
    <xf numFmtId="0" fontId="51" fillId="15" borderId="3" xfId="2" applyBorder="1" applyAlignment="1" applyProtection="1">
      <alignment horizontal="center" vertical="center" wrapText="1"/>
      <protection locked="0"/>
    </xf>
    <xf numFmtId="2" fontId="51" fillId="15" borderId="3" xfId="2" applyNumberFormat="1" applyBorder="1" applyAlignment="1">
      <alignment horizontal="center" vertical="center" wrapText="1"/>
    </xf>
    <xf numFmtId="9" fontId="51" fillId="15" borderId="3" xfId="2" applyNumberFormat="1" applyBorder="1" applyAlignment="1">
      <alignment horizontal="center" vertical="center" wrapText="1"/>
    </xf>
    <xf numFmtId="0" fontId="51" fillId="15" borderId="0" xfId="2" applyBorder="1" applyAlignment="1">
      <alignment vertical="center" wrapText="1"/>
    </xf>
    <xf numFmtId="0" fontId="51" fillId="15" borderId="3" xfId="2" applyBorder="1" applyAlignment="1">
      <alignment vertical="center"/>
    </xf>
    <xf numFmtId="0" fontId="51" fillId="15" borderId="0" xfId="2" applyBorder="1" applyAlignment="1" applyProtection="1">
      <alignment vertical="center" wrapText="1"/>
      <protection locked="0"/>
    </xf>
    <xf numFmtId="0" fontId="51" fillId="15" borderId="0" xfId="2" applyAlignment="1">
      <alignment vertical="center" wrapText="1"/>
    </xf>
    <xf numFmtId="0" fontId="51" fillId="15" borderId="0" xfId="2" applyBorder="1"/>
    <xf numFmtId="20" fontId="51" fillId="15" borderId="3" xfId="2" applyNumberFormat="1" applyBorder="1" applyAlignment="1" applyProtection="1">
      <alignment horizontal="center" vertical="center" wrapText="1"/>
      <protection locked="0"/>
    </xf>
    <xf numFmtId="0" fontId="51" fillId="15" borderId="6" xfId="2" applyBorder="1" applyAlignment="1">
      <alignment horizontal="center" vertical="center" wrapText="1"/>
    </xf>
    <xf numFmtId="0" fontId="51" fillId="15" borderId="0" xfId="2"/>
    <xf numFmtId="0" fontId="51" fillId="15" borderId="0" xfId="2" applyAlignment="1">
      <alignment shrinkToFit="1"/>
    </xf>
    <xf numFmtId="0" fontId="51" fillId="15" borderId="0" xfId="2" applyBorder="1" applyAlignment="1">
      <alignment shrinkToFit="1"/>
    </xf>
    <xf numFmtId="165" fontId="51" fillId="15" borderId="3" xfId="2" applyNumberFormat="1" applyBorder="1" applyAlignment="1">
      <alignment horizontal="center" vertical="center" wrapText="1"/>
    </xf>
    <xf numFmtId="0" fontId="64" fillId="13" borderId="0" xfId="0" applyFont="1" applyFill="1"/>
    <xf numFmtId="0" fontId="51" fillId="13" borderId="0" xfId="2" applyFill="1" applyAlignment="1">
      <alignment horizontal="center" vertical="center" wrapText="1"/>
    </xf>
    <xf numFmtId="0" fontId="51" fillId="15" borderId="3" xfId="2" applyBorder="1" applyAlignment="1">
      <alignment vertical="center" wrapText="1"/>
    </xf>
    <xf numFmtId="0" fontId="51" fillId="15" borderId="3" xfId="2" applyBorder="1" applyAlignment="1">
      <alignment horizontal="center" vertical="center"/>
    </xf>
    <xf numFmtId="0" fontId="51" fillId="15" borderId="0" xfId="2" applyAlignment="1"/>
    <xf numFmtId="20" fontId="51" fillId="15" borderId="3" xfId="2" applyNumberFormat="1" applyBorder="1" applyAlignment="1" applyProtection="1">
      <alignment horizontal="center" vertical="center"/>
      <protection locked="0"/>
    </xf>
    <xf numFmtId="167" fontId="51" fillId="15" borderId="3" xfId="2" applyNumberFormat="1" applyBorder="1" applyAlignment="1" applyProtection="1">
      <alignment horizontal="center" vertical="center"/>
      <protection locked="0"/>
    </xf>
    <xf numFmtId="167" fontId="51" fillId="15" borderId="3" xfId="2" applyNumberFormat="1" applyBorder="1" applyAlignment="1">
      <alignment horizontal="center" vertical="center"/>
    </xf>
    <xf numFmtId="1" fontId="51" fillId="15" borderId="3" xfId="2" applyNumberFormat="1" applyBorder="1" applyAlignment="1">
      <alignment horizontal="center" vertical="center"/>
    </xf>
    <xf numFmtId="164" fontId="51" fillId="15" borderId="3" xfId="2" applyNumberFormat="1" applyBorder="1" applyAlignment="1">
      <alignment horizontal="center" vertical="center"/>
    </xf>
    <xf numFmtId="0" fontId="51" fillId="15" borderId="3" xfId="2" applyBorder="1" applyAlignment="1" applyProtection="1">
      <alignment horizontal="center" vertical="center"/>
      <protection locked="0"/>
    </xf>
    <xf numFmtId="9" fontId="51" fillId="15" borderId="3" xfId="2" applyNumberFormat="1" applyBorder="1" applyAlignment="1">
      <alignment horizontal="center" vertical="center"/>
    </xf>
    <xf numFmtId="0" fontId="51" fillId="15" borderId="6" xfId="2" applyBorder="1" applyAlignment="1">
      <alignment horizontal="center" vertical="center"/>
    </xf>
    <xf numFmtId="0" fontId="51" fillId="15" borderId="0" xfId="2" applyBorder="1" applyAlignment="1">
      <alignment vertical="center"/>
    </xf>
    <xf numFmtId="0" fontId="65" fillId="15" borderId="3" xfId="2" applyFont="1" applyBorder="1" applyAlignment="1">
      <alignment horizontal="center" vertical="center"/>
    </xf>
    <xf numFmtId="2" fontId="65" fillId="15" borderId="3" xfId="2" applyNumberFormat="1" applyFont="1" applyBorder="1" applyAlignment="1">
      <alignment horizontal="center" vertical="center"/>
    </xf>
    <xf numFmtId="1" fontId="65" fillId="15" borderId="3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51" fillId="15" borderId="0" xfId="2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top" wrapText="1"/>
    </xf>
    <xf numFmtId="0" fontId="30" fillId="3" borderId="2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8" fontId="12" fillId="0" borderId="0" xfId="0" applyNumberFormat="1" applyFont="1" applyFill="1" applyBorder="1" applyAlignment="1">
      <alignment horizontal="left"/>
    </xf>
    <xf numFmtId="0" fontId="23" fillId="11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24" fillId="11" borderId="0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top" wrapText="1"/>
    </xf>
    <xf numFmtId="0" fontId="42" fillId="0" borderId="26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horizontal="center" vertical="top" wrapText="1"/>
    </xf>
    <xf numFmtId="0" fontId="41" fillId="3" borderId="2" xfId="0" applyFont="1" applyFill="1" applyBorder="1" applyAlignment="1">
      <alignment horizontal="center" vertical="top" wrapText="1"/>
    </xf>
    <xf numFmtId="0" fontId="42" fillId="3" borderId="26" xfId="0" applyFont="1" applyFill="1" applyBorder="1" applyAlignment="1">
      <alignment horizontal="center" vertical="top" wrapText="1"/>
    </xf>
    <xf numFmtId="0" fontId="42" fillId="3" borderId="25" xfId="0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 wrapText="1"/>
    </xf>
    <xf numFmtId="0" fontId="41" fillId="0" borderId="26" xfId="0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 vertical="top" wrapText="1"/>
    </xf>
    <xf numFmtId="0" fontId="41" fillId="0" borderId="27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top" wrapText="1"/>
    </xf>
    <xf numFmtId="0" fontId="43" fillId="3" borderId="26" xfId="0" applyFont="1" applyFill="1" applyBorder="1" applyAlignment="1">
      <alignment horizontal="center" vertical="top" wrapText="1"/>
    </xf>
    <xf numFmtId="0" fontId="43" fillId="3" borderId="25" xfId="0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center" vertical="top" wrapText="1"/>
    </xf>
    <xf numFmtId="0" fontId="41" fillId="2" borderId="3" xfId="0" applyFont="1" applyFill="1" applyBorder="1" applyAlignment="1">
      <alignment horizontal="center" vertical="top" wrapText="1"/>
    </xf>
    <xf numFmtId="0" fontId="42" fillId="2" borderId="3" xfId="0" applyFont="1" applyFill="1" applyBorder="1" applyAlignment="1">
      <alignment horizontal="center" vertical="top" wrapText="1"/>
    </xf>
    <xf numFmtId="0" fontId="48" fillId="12" borderId="5" xfId="0" applyFont="1" applyFill="1" applyBorder="1" applyAlignment="1">
      <alignment horizontal="center" vertical="center" wrapText="1"/>
    </xf>
    <xf numFmtId="0" fontId="48" fillId="12" borderId="6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8" fontId="12" fillId="0" borderId="0" xfId="0" applyNumberFormat="1" applyFont="1" applyFill="1" applyBorder="1" applyAlignment="1">
      <alignment horizontal="left" wrapText="1"/>
    </xf>
    <xf numFmtId="0" fontId="44" fillId="2" borderId="4" xfId="0" applyFont="1" applyFill="1" applyBorder="1" applyAlignment="1">
      <alignment horizontal="center" vertical="center"/>
    </xf>
    <xf numFmtId="0" fontId="44" fillId="2" borderId="28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wrapText="1"/>
    </xf>
    <xf numFmtId="0" fontId="39" fillId="8" borderId="29" xfId="0" applyFont="1" applyFill="1" applyBorder="1" applyAlignment="1">
      <alignment horizontal="center" wrapText="1"/>
    </xf>
    <xf numFmtId="0" fontId="50" fillId="13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/>
    </xf>
    <xf numFmtId="0" fontId="32" fillId="11" borderId="24" xfId="0" applyFont="1" applyFill="1" applyBorder="1" applyAlignment="1">
      <alignment horizontal="center"/>
    </xf>
    <xf numFmtId="0" fontId="23" fillId="8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</cellXfs>
  <cellStyles count="3">
    <cellStyle name="Bad" xfId="2" builtinId="27"/>
    <cellStyle name="Normal" xfId="0" builtinId="0"/>
    <cellStyle name="Percent" xfId="1" builtinId="5"/>
  </cellStyles>
  <dxfs count="6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  <fill>
        <patternFill>
          <bgColor indexed="43"/>
        </patternFill>
      </fill>
    </dxf>
    <dxf>
      <font>
        <b val="0"/>
        <i val="0"/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23</xdr:row>
      <xdr:rowOff>28575</xdr:rowOff>
    </xdr:from>
    <xdr:to>
      <xdr:col>26</xdr:col>
      <xdr:colOff>47625</xdr:colOff>
      <xdr:row>39</xdr:row>
      <xdr:rowOff>28575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 rot="-2388708">
          <a:off x="1514475" y="2333625"/>
          <a:ext cx="8715375" cy="1647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AU" sz="36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>
                  <a:alpha val="37000"/>
                </a:srgbClr>
              </a:solidFill>
              <a:effectLst/>
              <a:latin typeface="Arial Black"/>
            </a:rPr>
            <a:t>Template - Copy before making changes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G65"/>
  <sheetViews>
    <sheetView tabSelected="1" topLeftCell="A8" zoomScale="120" zoomScaleNormal="120" workbookViewId="0">
      <pane xSplit="1" ySplit="23" topLeftCell="B31" activePane="bottomRight" state="frozen"/>
      <selection activeCell="A8" sqref="A8"/>
      <selection pane="topRight" activeCell="B8" sqref="B8"/>
      <selection pane="bottomLeft" activeCell="A31" sqref="A31"/>
      <selection pane="bottomRight" activeCell="T20" sqref="T20"/>
    </sheetView>
  </sheetViews>
  <sheetFormatPr defaultRowHeight="13.5" x14ac:dyDescent="0.25"/>
  <cols>
    <col min="1" max="1" width="3" style="15" customWidth="1"/>
    <col min="2" max="2" width="16.140625" style="1" customWidth="1"/>
    <col min="3" max="3" width="22.85546875" style="1" customWidth="1"/>
    <col min="4" max="4" width="15.7109375" style="1" customWidth="1"/>
    <col min="5" max="5" width="20.5703125" style="1" customWidth="1"/>
    <col min="6" max="6" width="17.28515625" style="1" customWidth="1"/>
    <col min="7" max="7" width="18.7109375" style="1" customWidth="1"/>
    <col min="8" max="8" width="5.7109375" style="1" customWidth="1"/>
    <col min="9" max="9" width="9.140625" style="1" customWidth="1"/>
    <col min="10" max="10" width="8.42578125" style="1" customWidth="1"/>
    <col min="11" max="11" width="6" style="1" customWidth="1"/>
    <col min="12" max="12" width="5.5703125" style="1" hidden="1" customWidth="1"/>
    <col min="13" max="18" width="4.28515625" style="1" customWidth="1"/>
    <col min="19" max="19" width="4.42578125" style="1" customWidth="1"/>
    <col min="20" max="20" width="6.28515625" style="1" customWidth="1"/>
    <col min="21" max="23" width="5.28515625" style="1" customWidth="1"/>
    <col min="24" max="24" width="5.85546875" style="1" customWidth="1"/>
    <col min="25" max="25" width="7.28515625" style="1" customWidth="1"/>
    <col min="26" max="26" width="8" style="113" customWidth="1"/>
    <col min="27" max="27" width="9.85546875" hidden="1" customWidth="1"/>
  </cols>
  <sheetData>
    <row r="1" spans="1:27" s="25" customFormat="1" ht="8.25" customHeight="1" x14ac:dyDescent="0.25">
      <c r="A1" s="62"/>
      <c r="B1" s="63" t="s">
        <v>4</v>
      </c>
      <c r="C1" s="64"/>
      <c r="D1" s="64"/>
      <c r="E1" s="89" t="s">
        <v>15</v>
      </c>
      <c r="F1" s="90"/>
      <c r="G1" s="90"/>
      <c r="H1" s="88" t="s">
        <v>14</v>
      </c>
      <c r="I1" s="88"/>
      <c r="J1" s="68"/>
      <c r="K1" s="68"/>
      <c r="L1" s="68"/>
      <c r="M1" s="68"/>
      <c r="N1" s="39"/>
      <c r="O1" s="39"/>
      <c r="P1" s="39"/>
      <c r="Q1" s="39"/>
      <c r="R1" s="39"/>
      <c r="S1" s="39"/>
      <c r="T1" s="103"/>
      <c r="U1" s="103" t="s">
        <v>46</v>
      </c>
      <c r="V1" s="103"/>
      <c r="W1" s="103"/>
      <c r="X1" s="24"/>
      <c r="Y1" s="24"/>
      <c r="Z1" s="191"/>
    </row>
    <row r="2" spans="1:27" s="25" customFormat="1" ht="8.25" customHeight="1" x14ac:dyDescent="0.25">
      <c r="A2" s="69"/>
      <c r="B2" s="70" t="s">
        <v>45</v>
      </c>
      <c r="C2" s="71"/>
      <c r="D2" s="71"/>
      <c r="E2" s="129">
        <v>11.2</v>
      </c>
      <c r="F2" s="91"/>
      <c r="G2" s="91"/>
      <c r="H2" s="87" t="s">
        <v>5</v>
      </c>
      <c r="T2" s="108"/>
      <c r="U2" s="103" t="s">
        <v>10</v>
      </c>
      <c r="V2" s="103"/>
      <c r="W2" s="104"/>
      <c r="X2" s="26"/>
      <c r="Y2" s="26"/>
      <c r="Z2" s="191"/>
    </row>
    <row r="3" spans="1:27" s="25" customFormat="1" ht="8.25" customHeight="1" x14ac:dyDescent="0.25">
      <c r="A3" s="69"/>
      <c r="B3" s="70" t="s">
        <v>3</v>
      </c>
      <c r="C3" s="71"/>
      <c r="D3" s="71"/>
      <c r="E3" s="129">
        <v>7.25</v>
      </c>
      <c r="F3" s="91"/>
      <c r="G3" s="91"/>
      <c r="H3" s="87" t="s">
        <v>6</v>
      </c>
      <c r="I3" s="87"/>
      <c r="J3" s="73"/>
      <c r="K3" s="85"/>
      <c r="L3" s="85"/>
      <c r="M3" s="85"/>
      <c r="T3" s="108"/>
      <c r="U3" s="104" t="s">
        <v>38</v>
      </c>
      <c r="V3" s="104" t="s">
        <v>36</v>
      </c>
      <c r="W3" s="104"/>
      <c r="X3" s="26"/>
      <c r="Y3" s="26"/>
      <c r="Z3" s="191"/>
    </row>
    <row r="4" spans="1:27" s="25" customFormat="1" ht="8.25" customHeight="1" x14ac:dyDescent="0.25">
      <c r="A4" s="69"/>
      <c r="B4" s="70" t="s">
        <v>49</v>
      </c>
      <c r="C4" s="71"/>
      <c r="D4" s="71"/>
      <c r="E4" s="75">
        <f>+ROUNDUP(J4,0)</f>
        <v>93</v>
      </c>
      <c r="F4" s="92"/>
      <c r="G4" s="92"/>
      <c r="H4" s="87" t="s">
        <v>7</v>
      </c>
      <c r="I4" s="87"/>
      <c r="J4" s="83">
        <f>+E2/E3*60</f>
        <v>92.689655172413794</v>
      </c>
      <c r="K4" s="85"/>
      <c r="L4" s="85"/>
      <c r="M4" s="85"/>
      <c r="T4" s="108"/>
      <c r="U4" s="104" t="s">
        <v>39</v>
      </c>
      <c r="V4" s="104" t="s">
        <v>37</v>
      </c>
      <c r="W4" s="104"/>
      <c r="X4" s="26"/>
      <c r="Y4" s="26"/>
      <c r="Z4" s="191"/>
    </row>
    <row r="5" spans="1:27" s="25" customFormat="1" ht="8.25" customHeight="1" x14ac:dyDescent="0.25">
      <c r="A5" s="69"/>
      <c r="B5" s="70" t="s">
        <v>47</v>
      </c>
      <c r="C5" s="71"/>
      <c r="D5" s="71" t="s">
        <v>142</v>
      </c>
      <c r="E5" s="130">
        <v>0</v>
      </c>
      <c r="F5" s="92"/>
      <c r="G5" s="92"/>
      <c r="H5" s="87"/>
      <c r="I5" s="87"/>
      <c r="J5" s="73"/>
      <c r="K5" s="73"/>
      <c r="L5" s="73"/>
      <c r="M5" s="73"/>
      <c r="N5" s="43"/>
      <c r="O5" s="43"/>
      <c r="P5" s="43"/>
      <c r="Q5" s="43"/>
      <c r="R5" s="43"/>
      <c r="S5" s="43"/>
      <c r="T5" s="104"/>
      <c r="U5" s="104"/>
      <c r="V5" s="104"/>
      <c r="W5" s="104"/>
      <c r="X5" s="26"/>
      <c r="Y5" s="26"/>
      <c r="Z5" s="191"/>
    </row>
    <row r="6" spans="1:27" s="25" customFormat="1" ht="8.25" customHeight="1" x14ac:dyDescent="0.25">
      <c r="A6" s="69"/>
      <c r="B6" s="70" t="s">
        <v>50</v>
      </c>
      <c r="C6" s="73"/>
      <c r="D6" s="73"/>
      <c r="E6" s="77">
        <f>+E5+E4</f>
        <v>93</v>
      </c>
      <c r="F6" s="92"/>
      <c r="G6" s="92"/>
      <c r="H6" s="87"/>
      <c r="I6" s="87"/>
      <c r="J6" s="73"/>
      <c r="K6" s="73"/>
      <c r="L6" s="73"/>
      <c r="M6" s="73"/>
      <c r="N6" s="43"/>
      <c r="O6" s="43"/>
      <c r="P6" s="43"/>
      <c r="Q6" s="43"/>
      <c r="R6" s="43"/>
      <c r="S6" s="43"/>
      <c r="T6" s="104"/>
      <c r="U6" s="104" t="s">
        <v>40</v>
      </c>
      <c r="V6" s="104"/>
      <c r="W6" s="104"/>
      <c r="X6" s="26"/>
      <c r="Y6" s="26"/>
      <c r="Z6" s="191"/>
    </row>
    <row r="7" spans="1:27" s="25" customFormat="1" ht="8.25" customHeight="1" x14ac:dyDescent="0.25">
      <c r="A7" s="69"/>
      <c r="B7" s="78" t="s">
        <v>9</v>
      </c>
      <c r="C7" s="79"/>
      <c r="D7" s="79"/>
      <c r="E7" s="75">
        <f>+E6+60</f>
        <v>153</v>
      </c>
      <c r="F7" s="92"/>
      <c r="G7" s="92"/>
      <c r="H7" s="87" t="s">
        <v>8</v>
      </c>
      <c r="I7" s="87"/>
      <c r="J7" s="73"/>
      <c r="K7" s="73"/>
      <c r="L7" s="73"/>
      <c r="M7" s="73"/>
      <c r="N7" s="43"/>
      <c r="O7" s="43"/>
      <c r="P7" s="43"/>
      <c r="Q7" s="43"/>
      <c r="R7" s="43"/>
      <c r="S7" s="43"/>
      <c r="T7" s="104"/>
      <c r="U7" s="105" t="s">
        <v>11</v>
      </c>
      <c r="V7" s="106">
        <v>0.1</v>
      </c>
      <c r="W7" s="104"/>
      <c r="X7" s="26"/>
      <c r="Y7" s="26"/>
      <c r="Z7" s="191"/>
    </row>
    <row r="8" spans="1:27" s="25" customFormat="1" ht="8.25" customHeight="1" x14ac:dyDescent="0.25">
      <c r="A8" s="69"/>
      <c r="B8" s="73"/>
      <c r="C8" s="73"/>
      <c r="D8" s="73"/>
      <c r="E8" s="73"/>
      <c r="F8" s="93"/>
      <c r="G8" s="93"/>
      <c r="H8" s="73"/>
      <c r="I8" s="73"/>
      <c r="J8" s="73"/>
      <c r="K8" s="73"/>
      <c r="L8" s="73"/>
      <c r="M8" s="73"/>
      <c r="N8" s="43"/>
      <c r="O8" s="43"/>
      <c r="P8" s="43"/>
      <c r="Q8" s="43"/>
      <c r="R8" s="43"/>
      <c r="S8" s="43"/>
      <c r="T8" s="104"/>
      <c r="U8" s="105">
        <v>1</v>
      </c>
      <c r="V8" s="106">
        <v>0.08</v>
      </c>
      <c r="W8" s="104"/>
      <c r="X8" s="27"/>
      <c r="Y8" s="27"/>
      <c r="Z8" s="191"/>
    </row>
    <row r="9" spans="1:27" s="25" customFormat="1" ht="8.25" hidden="1" customHeight="1" x14ac:dyDescent="0.2">
      <c r="A9" s="69"/>
      <c r="B9" s="80" t="s">
        <v>73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43"/>
      <c r="O9" s="43"/>
      <c r="P9" s="43"/>
      <c r="Q9" s="43"/>
      <c r="R9" s="43"/>
      <c r="S9" s="43"/>
      <c r="T9" s="43"/>
      <c r="U9" s="52">
        <v>2</v>
      </c>
      <c r="V9" s="53">
        <v>0.06</v>
      </c>
      <c r="W9" s="43"/>
      <c r="X9" s="28"/>
      <c r="Y9" s="28"/>
      <c r="Z9" s="191"/>
    </row>
    <row r="10" spans="1:27" s="25" customFormat="1" ht="8.25" hidden="1" customHeight="1" x14ac:dyDescent="0.2">
      <c r="A10" s="69"/>
      <c r="B10" s="73" t="s">
        <v>13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43"/>
      <c r="O10" s="43"/>
      <c r="P10" s="43"/>
      <c r="Q10" s="43"/>
      <c r="R10" s="43"/>
      <c r="S10" s="43"/>
      <c r="T10" s="43"/>
      <c r="U10" s="54">
        <v>3</v>
      </c>
      <c r="V10" s="55">
        <v>0.04</v>
      </c>
      <c r="W10" s="43"/>
      <c r="X10" s="28"/>
      <c r="Y10" s="28"/>
      <c r="Z10" s="191"/>
    </row>
    <row r="11" spans="1:27" s="25" customFormat="1" ht="8.25" hidden="1" customHeight="1" x14ac:dyDescent="0.2">
      <c r="A11" s="69"/>
      <c r="B11" s="73" t="s">
        <v>74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43"/>
      <c r="O11" s="43"/>
      <c r="P11" s="43"/>
      <c r="Q11" s="43"/>
      <c r="R11" s="43"/>
      <c r="S11" s="43"/>
      <c r="T11" s="43"/>
      <c r="U11" s="54">
        <v>4</v>
      </c>
      <c r="V11" s="55">
        <v>0.02</v>
      </c>
      <c r="W11" s="43"/>
      <c r="X11" s="28"/>
      <c r="Y11" s="28"/>
      <c r="Z11" s="191"/>
    </row>
    <row r="12" spans="1:27" s="25" customFormat="1" ht="8.25" hidden="1" customHeight="1" thickBot="1" x14ac:dyDescent="0.25">
      <c r="A12" s="69"/>
      <c r="B12" s="73" t="s">
        <v>75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43"/>
      <c r="O12" s="43"/>
      <c r="P12" s="43"/>
      <c r="Q12" s="43"/>
      <c r="R12" s="43"/>
      <c r="S12" s="43"/>
      <c r="T12" s="43"/>
      <c r="U12" s="56">
        <v>5</v>
      </c>
      <c r="V12" s="57">
        <v>0</v>
      </c>
      <c r="W12" s="43"/>
      <c r="X12" s="28"/>
      <c r="Y12" s="28"/>
      <c r="Z12" s="191"/>
      <c r="AA12" s="25" t="s">
        <v>12</v>
      </c>
    </row>
    <row r="13" spans="1:27" s="25" customFormat="1" ht="8.25" hidden="1" customHeight="1" x14ac:dyDescent="0.2">
      <c r="A13" s="69"/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43"/>
      <c r="O13" s="43"/>
      <c r="P13" s="43"/>
      <c r="Q13" s="43"/>
      <c r="R13" s="43"/>
      <c r="S13" s="43"/>
      <c r="T13" s="43"/>
      <c r="U13" s="58"/>
      <c r="V13" s="58"/>
      <c r="W13" s="43"/>
      <c r="X13" s="28"/>
      <c r="Y13" s="28"/>
      <c r="Z13" s="191"/>
      <c r="AA13" s="25" t="s">
        <v>51</v>
      </c>
    </row>
    <row r="14" spans="1:27" s="25" customFormat="1" ht="8.25" hidden="1" customHeight="1" x14ac:dyDescent="0.25">
      <c r="A14" s="6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43"/>
      <c r="O14" s="43"/>
      <c r="P14" s="43"/>
      <c r="Q14" s="43"/>
      <c r="R14" s="43"/>
      <c r="S14" s="43"/>
      <c r="T14" s="43"/>
      <c r="U14" s="59" t="s">
        <v>71</v>
      </c>
      <c r="V14" s="43"/>
      <c r="W14" s="43"/>
      <c r="X14" s="27"/>
      <c r="Y14" s="27"/>
      <c r="Z14" s="191"/>
      <c r="AA14" s="25" t="s">
        <v>52</v>
      </c>
    </row>
    <row r="15" spans="1:27" s="25" customFormat="1" ht="8.25" hidden="1" customHeight="1" x14ac:dyDescent="0.25">
      <c r="A15" s="81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29"/>
      <c r="Y15" s="29"/>
      <c r="Z15" s="191"/>
    </row>
    <row r="16" spans="1:27" s="25" customFormat="1" ht="8.25" hidden="1" customHeight="1" x14ac:dyDescent="0.25">
      <c r="A16" s="81" t="s">
        <v>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29"/>
      <c r="Y16" s="29"/>
      <c r="Z16" s="191"/>
    </row>
    <row r="17" spans="1:26" s="25" customFormat="1" ht="8.25" customHeight="1" x14ac:dyDescent="0.25">
      <c r="A17" s="81"/>
      <c r="B17" s="82"/>
      <c r="C17" s="82"/>
      <c r="D17" s="82"/>
      <c r="E17" s="82"/>
      <c r="F17" s="305" t="s">
        <v>120</v>
      </c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60"/>
      <c r="U17" s="60"/>
      <c r="V17" s="320" t="s">
        <v>100</v>
      </c>
      <c r="W17" s="304">
        <f ca="1">NOW()</f>
        <v>41141.31448645833</v>
      </c>
      <c r="X17" s="304"/>
      <c r="Y17" s="29"/>
      <c r="Z17" s="191"/>
    </row>
    <row r="18" spans="1:26" s="25" customFormat="1" ht="8.25" customHeight="1" x14ac:dyDescent="0.25">
      <c r="A18" s="81"/>
      <c r="B18" s="82"/>
      <c r="C18" s="82"/>
      <c r="D18" s="82"/>
      <c r="E18" s="82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60"/>
      <c r="U18" s="60"/>
      <c r="V18" s="320"/>
      <c r="W18" s="304"/>
      <c r="X18" s="304"/>
      <c r="Y18" s="29"/>
      <c r="Z18" s="191"/>
    </row>
    <row r="19" spans="1:26" s="25" customFormat="1" ht="8.25" customHeight="1" x14ac:dyDescent="0.25">
      <c r="A19" s="81"/>
      <c r="B19" s="82"/>
      <c r="C19" s="82"/>
      <c r="D19" s="82"/>
      <c r="E19" s="82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60"/>
      <c r="U19" s="60"/>
      <c r="V19" s="60"/>
      <c r="W19" s="60"/>
      <c r="X19" s="29"/>
      <c r="Y19" s="29"/>
      <c r="Z19" s="191"/>
    </row>
    <row r="20" spans="1:26" s="25" customFormat="1" ht="8.25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29"/>
      <c r="Y20" s="29"/>
      <c r="Z20" s="191"/>
    </row>
    <row r="21" spans="1:26" s="25" customFormat="1" ht="21" customHeight="1" x14ac:dyDescent="0.2">
      <c r="A21" s="321" t="s">
        <v>140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191"/>
    </row>
    <row r="22" spans="1:26" s="25" customFormat="1" ht="8.25" customHeight="1" x14ac:dyDescent="0.2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29"/>
      <c r="Y22" s="29"/>
      <c r="Z22" s="191"/>
    </row>
    <row r="23" spans="1:26" hidden="1" x14ac:dyDescent="0.25">
      <c r="A23" s="4" t="s">
        <v>16</v>
      </c>
      <c r="B23" s="4" t="s">
        <v>17</v>
      </c>
      <c r="C23" s="4" t="s">
        <v>18</v>
      </c>
      <c r="D23" s="2" t="s">
        <v>31</v>
      </c>
      <c r="E23" s="4" t="s">
        <v>19</v>
      </c>
      <c r="F23" s="2"/>
      <c r="G23" s="2"/>
      <c r="H23" s="6" t="s">
        <v>20</v>
      </c>
      <c r="I23" s="7" t="s">
        <v>21</v>
      </c>
      <c r="J23" s="7" t="s">
        <v>32</v>
      </c>
      <c r="K23" s="6" t="s">
        <v>33</v>
      </c>
      <c r="L23" s="31" t="s">
        <v>33</v>
      </c>
      <c r="M23" s="313" t="s">
        <v>22</v>
      </c>
      <c r="N23" s="313"/>
      <c r="O23" s="6" t="s">
        <v>23</v>
      </c>
      <c r="P23" s="7" t="s">
        <v>24</v>
      </c>
      <c r="Q23" s="6" t="s">
        <v>25</v>
      </c>
      <c r="R23" s="7" t="s">
        <v>26</v>
      </c>
      <c r="S23" s="6" t="s">
        <v>27</v>
      </c>
      <c r="T23" s="7" t="s">
        <v>34</v>
      </c>
      <c r="U23" s="4" t="s">
        <v>30</v>
      </c>
      <c r="V23" s="6" t="s">
        <v>41</v>
      </c>
      <c r="W23" s="5" t="s">
        <v>42</v>
      </c>
      <c r="X23" s="3" t="s">
        <v>35</v>
      </c>
      <c r="Y23" s="21" t="s">
        <v>43</v>
      </c>
      <c r="Z23" s="192"/>
    </row>
    <row r="24" spans="1:26" s="35" customFormat="1" ht="6.6" customHeight="1" x14ac:dyDescent="0.2">
      <c r="A24" s="295" t="s">
        <v>54</v>
      </c>
      <c r="B24" s="297" t="s">
        <v>0</v>
      </c>
      <c r="C24" s="297" t="s">
        <v>2</v>
      </c>
      <c r="D24" s="297" t="s">
        <v>1</v>
      </c>
      <c r="E24" s="297" t="s">
        <v>2</v>
      </c>
      <c r="F24" s="297" t="s">
        <v>84</v>
      </c>
      <c r="G24" s="297" t="s">
        <v>87</v>
      </c>
      <c r="H24" s="310" t="s">
        <v>55</v>
      </c>
      <c r="I24" s="310" t="s">
        <v>124</v>
      </c>
      <c r="J24" s="301" t="s">
        <v>56</v>
      </c>
      <c r="K24" s="301" t="s">
        <v>57</v>
      </c>
      <c r="L24" s="310" t="s">
        <v>58</v>
      </c>
      <c r="M24" s="314" t="s">
        <v>48</v>
      </c>
      <c r="N24" s="315"/>
      <c r="O24" s="301" t="s">
        <v>59</v>
      </c>
      <c r="P24" s="301" t="s">
        <v>60</v>
      </c>
      <c r="Q24" s="293" t="s">
        <v>61</v>
      </c>
      <c r="R24" s="293" t="s">
        <v>62</v>
      </c>
      <c r="S24" s="294" t="s">
        <v>63</v>
      </c>
      <c r="T24" s="293" t="s">
        <v>64</v>
      </c>
      <c r="U24" s="291" t="s">
        <v>126</v>
      </c>
      <c r="V24" s="306" t="s">
        <v>98</v>
      </c>
      <c r="W24" s="309" t="s">
        <v>97</v>
      </c>
      <c r="X24" s="288" t="s">
        <v>125</v>
      </c>
      <c r="Y24" s="288" t="s">
        <v>127</v>
      </c>
      <c r="Z24" s="288" t="s">
        <v>482</v>
      </c>
    </row>
    <row r="25" spans="1:26" s="35" customFormat="1" ht="6.6" customHeight="1" x14ac:dyDescent="0.2">
      <c r="A25" s="296"/>
      <c r="B25" s="298"/>
      <c r="C25" s="298"/>
      <c r="D25" s="298"/>
      <c r="E25" s="298"/>
      <c r="F25" s="298"/>
      <c r="G25" s="298"/>
      <c r="H25" s="311"/>
      <c r="I25" s="311"/>
      <c r="J25" s="302"/>
      <c r="K25" s="302"/>
      <c r="L25" s="311"/>
      <c r="M25" s="316"/>
      <c r="N25" s="317"/>
      <c r="O25" s="302"/>
      <c r="P25" s="302"/>
      <c r="Q25" s="293"/>
      <c r="R25" s="293"/>
      <c r="S25" s="294"/>
      <c r="T25" s="293"/>
      <c r="U25" s="292"/>
      <c r="V25" s="307"/>
      <c r="W25" s="289"/>
      <c r="X25" s="299"/>
      <c r="Y25" s="289"/>
      <c r="Z25" s="289"/>
    </row>
    <row r="26" spans="1:26" s="35" customFormat="1" ht="6.6" customHeight="1" x14ac:dyDescent="0.2">
      <c r="A26" s="296"/>
      <c r="B26" s="298"/>
      <c r="C26" s="298"/>
      <c r="D26" s="298"/>
      <c r="E26" s="298"/>
      <c r="F26" s="298"/>
      <c r="G26" s="298"/>
      <c r="H26" s="311"/>
      <c r="I26" s="311"/>
      <c r="J26" s="302"/>
      <c r="K26" s="302"/>
      <c r="L26" s="311"/>
      <c r="M26" s="316"/>
      <c r="N26" s="317"/>
      <c r="O26" s="302"/>
      <c r="P26" s="302"/>
      <c r="Q26" s="293"/>
      <c r="R26" s="293"/>
      <c r="S26" s="294"/>
      <c r="T26" s="293"/>
      <c r="U26" s="292"/>
      <c r="V26" s="307"/>
      <c r="W26" s="289"/>
      <c r="X26" s="299"/>
      <c r="Y26" s="289"/>
      <c r="Z26" s="289"/>
    </row>
    <row r="27" spans="1:26" s="35" customFormat="1" ht="6.6" customHeight="1" x14ac:dyDescent="0.2">
      <c r="A27" s="296"/>
      <c r="B27" s="298"/>
      <c r="C27" s="298"/>
      <c r="D27" s="298"/>
      <c r="E27" s="298"/>
      <c r="F27" s="298"/>
      <c r="G27" s="298"/>
      <c r="H27" s="311"/>
      <c r="I27" s="311"/>
      <c r="J27" s="302"/>
      <c r="K27" s="302"/>
      <c r="L27" s="311"/>
      <c r="M27" s="316"/>
      <c r="N27" s="317"/>
      <c r="O27" s="302"/>
      <c r="P27" s="302"/>
      <c r="Q27" s="293"/>
      <c r="R27" s="293"/>
      <c r="S27" s="294"/>
      <c r="T27" s="293"/>
      <c r="U27" s="292"/>
      <c r="V27" s="307"/>
      <c r="W27" s="289"/>
      <c r="X27" s="299"/>
      <c r="Y27" s="289"/>
      <c r="Z27" s="289"/>
    </row>
    <row r="28" spans="1:26" s="35" customFormat="1" ht="6.6" customHeight="1" x14ac:dyDescent="0.2">
      <c r="A28" s="296"/>
      <c r="B28" s="298"/>
      <c r="C28" s="298"/>
      <c r="D28" s="298"/>
      <c r="E28" s="298"/>
      <c r="F28" s="298"/>
      <c r="G28" s="298"/>
      <c r="H28" s="311"/>
      <c r="I28" s="311"/>
      <c r="J28" s="302"/>
      <c r="K28" s="302"/>
      <c r="L28" s="311"/>
      <c r="M28" s="316"/>
      <c r="N28" s="317"/>
      <c r="O28" s="302"/>
      <c r="P28" s="302"/>
      <c r="Q28" s="293"/>
      <c r="R28" s="293"/>
      <c r="S28" s="294"/>
      <c r="T28" s="293"/>
      <c r="U28" s="292"/>
      <c r="V28" s="307"/>
      <c r="W28" s="289"/>
      <c r="X28" s="299"/>
      <c r="Y28" s="289"/>
      <c r="Z28" s="289"/>
    </row>
    <row r="29" spans="1:26" s="36" customFormat="1" ht="6.6" customHeight="1" x14ac:dyDescent="0.2">
      <c r="A29" s="296"/>
      <c r="B29" s="298"/>
      <c r="C29" s="298"/>
      <c r="D29" s="298"/>
      <c r="E29" s="298"/>
      <c r="F29" s="298"/>
      <c r="G29" s="298"/>
      <c r="H29" s="311"/>
      <c r="I29" s="311"/>
      <c r="J29" s="302"/>
      <c r="K29" s="302"/>
      <c r="L29" s="311"/>
      <c r="M29" s="316"/>
      <c r="N29" s="317"/>
      <c r="O29" s="302"/>
      <c r="P29" s="302"/>
      <c r="Q29" s="293"/>
      <c r="R29" s="293"/>
      <c r="S29" s="294"/>
      <c r="T29" s="293"/>
      <c r="U29" s="292"/>
      <c r="V29" s="307"/>
      <c r="W29" s="289"/>
      <c r="X29" s="299"/>
      <c r="Y29" s="289"/>
      <c r="Z29" s="289"/>
    </row>
    <row r="30" spans="1:26" s="36" customFormat="1" ht="6" customHeight="1" x14ac:dyDescent="0.2">
      <c r="A30" s="296"/>
      <c r="B30" s="298"/>
      <c r="C30" s="298"/>
      <c r="D30" s="298"/>
      <c r="E30" s="298"/>
      <c r="F30" s="298"/>
      <c r="G30" s="298"/>
      <c r="H30" s="312"/>
      <c r="I30" s="312"/>
      <c r="J30" s="303"/>
      <c r="K30" s="303"/>
      <c r="L30" s="312"/>
      <c r="M30" s="318"/>
      <c r="N30" s="319"/>
      <c r="O30" s="303"/>
      <c r="P30" s="303"/>
      <c r="Q30" s="293"/>
      <c r="R30" s="293"/>
      <c r="S30" s="294"/>
      <c r="T30" s="293"/>
      <c r="U30" s="292"/>
      <c r="V30" s="308"/>
      <c r="W30" s="290"/>
      <c r="X30" s="300"/>
      <c r="Y30" s="290"/>
      <c r="Z30" s="290"/>
    </row>
    <row r="31" spans="1:26" s="165" customFormat="1" ht="15.75" x14ac:dyDescent="0.25">
      <c r="A31" s="151">
        <v>1</v>
      </c>
      <c r="B31" s="213" t="s">
        <v>144</v>
      </c>
      <c r="C31" s="213" t="s">
        <v>152</v>
      </c>
      <c r="D31" s="213" t="s">
        <v>145</v>
      </c>
      <c r="E31" s="213" t="s">
        <v>153</v>
      </c>
      <c r="F31" s="215" t="s">
        <v>316</v>
      </c>
      <c r="G31" s="215" t="s">
        <v>143</v>
      </c>
      <c r="H31" s="212">
        <v>0.34375</v>
      </c>
      <c r="I31" s="153">
        <v>0.42152777777777778</v>
      </c>
      <c r="J31" s="154">
        <f t="shared" ref="J31:J50" si="0">+I31-H31</f>
        <v>7.7777777777777779E-2</v>
      </c>
      <c r="K31" s="155">
        <f t="shared" ref="K31:K50" si="1">ROUNDUP(L31,0)</f>
        <v>112</v>
      </c>
      <c r="L31" s="163">
        <f t="shared" ref="L31:L50" si="2">+J31*60*24</f>
        <v>112</v>
      </c>
      <c r="M31" s="155">
        <f t="shared" ref="M31:M50" si="3">+$E$6-5</f>
        <v>88</v>
      </c>
      <c r="N31" s="156">
        <f t="shared" ref="N31:N50" si="4">+$E$6+5</f>
        <v>98</v>
      </c>
      <c r="O31" s="151">
        <f t="shared" ref="O31:O50" si="5">IF(K31&lt;M31,M31-K31,0)</f>
        <v>0</v>
      </c>
      <c r="P31" s="156">
        <f t="shared" ref="P31:P50" si="6">IF(K31&gt;E$7,"ELIMINATED",IF(K31&gt;N31,K31-N31,0))</f>
        <v>14</v>
      </c>
      <c r="Q31" s="151">
        <f t="shared" ref="Q31:Q50" si="7">O31*2</f>
        <v>0</v>
      </c>
      <c r="R31" s="156">
        <f t="shared" ref="R31:R50" si="8">IF(P31="Eliminated", P31,P31*1)</f>
        <v>14</v>
      </c>
      <c r="S31" s="185">
        <v>138</v>
      </c>
      <c r="T31" s="158">
        <f t="shared" ref="T31:T50" si="9">IF(R31="eliminated",R31,S31-(R31+Q31))</f>
        <v>124</v>
      </c>
      <c r="U31" s="162">
        <v>3</v>
      </c>
      <c r="V31" s="159">
        <f t="shared" ref="V31:V50" si="10">IF(U31="Adv",$V$7,IF(U31=1, $V$8,IF(U31=2,$V$9,IF(U31=3,$V$10,IF(U31=4,$V$11,IF(U31=5,0,IF(U31="N/A",U31,"ERR")))))))</f>
        <v>0.04</v>
      </c>
      <c r="W31" s="151">
        <f t="shared" ref="W31:W50" si="11">IF(T31="Eliminated",T31,IF(V31="N/A",V31,T31*V31))</f>
        <v>4.96</v>
      </c>
      <c r="X31" s="151">
        <f t="shared" ref="X31:X50" si="12">IF(W31="Eliminated",W31,IF(W31="N/A",W31,T31-W31))</f>
        <v>119.04</v>
      </c>
      <c r="Y31" s="151">
        <f t="shared" ref="Y31:Y50" si="13">IF(X31="ELIMINATED", X31,RANK(X31,X$31:X$52,0))</f>
        <v>2</v>
      </c>
      <c r="Z31" s="193">
        <v>2</v>
      </c>
    </row>
    <row r="32" spans="1:26" s="254" customFormat="1" ht="15" x14ac:dyDescent="0.25">
      <c r="A32" s="243">
        <f t="shared" ref="A32:A50" si="14">+A31+2</f>
        <v>3</v>
      </c>
      <c r="B32" s="244" t="s">
        <v>146</v>
      </c>
      <c r="C32" s="244" t="s">
        <v>465</v>
      </c>
      <c r="D32" s="244" t="s">
        <v>147</v>
      </c>
      <c r="E32" s="244" t="s">
        <v>154</v>
      </c>
      <c r="F32" s="245" t="s">
        <v>321</v>
      </c>
      <c r="G32" s="245" t="s">
        <v>148</v>
      </c>
      <c r="H32" s="246">
        <v>0.35763888888888884</v>
      </c>
      <c r="I32" s="247">
        <v>0.42986111111111108</v>
      </c>
      <c r="J32" s="248">
        <f t="shared" si="0"/>
        <v>7.2222222222222243E-2</v>
      </c>
      <c r="K32" s="249">
        <f t="shared" si="1"/>
        <v>104</v>
      </c>
      <c r="L32" s="250">
        <f t="shared" si="2"/>
        <v>104.00000000000003</v>
      </c>
      <c r="M32" s="249">
        <f t="shared" si="3"/>
        <v>88</v>
      </c>
      <c r="N32" s="249">
        <f t="shared" si="4"/>
        <v>98</v>
      </c>
      <c r="O32" s="243">
        <f t="shared" si="5"/>
        <v>0</v>
      </c>
      <c r="P32" s="249">
        <f t="shared" si="6"/>
        <v>6</v>
      </c>
      <c r="Q32" s="243">
        <f t="shared" si="7"/>
        <v>0</v>
      </c>
      <c r="R32" s="249">
        <f t="shared" si="8"/>
        <v>6</v>
      </c>
      <c r="S32" s="251">
        <v>9</v>
      </c>
      <c r="T32" s="252">
        <f t="shared" si="9"/>
        <v>3</v>
      </c>
      <c r="U32" s="251">
        <v>5</v>
      </c>
      <c r="V32" s="253">
        <f t="shared" si="10"/>
        <v>0</v>
      </c>
      <c r="W32" s="243">
        <f t="shared" si="11"/>
        <v>0</v>
      </c>
      <c r="X32" s="243">
        <f t="shared" si="12"/>
        <v>3</v>
      </c>
      <c r="Y32" s="243">
        <f t="shared" si="13"/>
        <v>17</v>
      </c>
      <c r="Z32" s="242" t="s">
        <v>472</v>
      </c>
    </row>
    <row r="33" spans="1:33" s="254" customFormat="1" ht="15" x14ac:dyDescent="0.25">
      <c r="A33" s="243">
        <f t="shared" si="14"/>
        <v>5</v>
      </c>
      <c r="B33" s="244" t="s">
        <v>150</v>
      </c>
      <c r="C33" s="255" t="s">
        <v>151</v>
      </c>
      <c r="D33" s="244" t="s">
        <v>155</v>
      </c>
      <c r="E33" s="255" t="s">
        <v>156</v>
      </c>
      <c r="F33" s="245" t="s">
        <v>325</v>
      </c>
      <c r="G33" s="245" t="s">
        <v>149</v>
      </c>
      <c r="H33" s="246">
        <v>0.36458333333333331</v>
      </c>
      <c r="I33" s="247">
        <v>0.44818287037037036</v>
      </c>
      <c r="J33" s="248">
        <f t="shared" si="0"/>
        <v>8.3599537037037042E-2</v>
      </c>
      <c r="K33" s="249">
        <f t="shared" si="1"/>
        <v>121</v>
      </c>
      <c r="L33" s="250">
        <f t="shared" si="2"/>
        <v>120.38333333333334</v>
      </c>
      <c r="M33" s="249">
        <f t="shared" si="3"/>
        <v>88</v>
      </c>
      <c r="N33" s="249">
        <f t="shared" si="4"/>
        <v>98</v>
      </c>
      <c r="O33" s="243">
        <f t="shared" si="5"/>
        <v>0</v>
      </c>
      <c r="P33" s="249">
        <f t="shared" si="6"/>
        <v>23</v>
      </c>
      <c r="Q33" s="243">
        <f t="shared" si="7"/>
        <v>0</v>
      </c>
      <c r="R33" s="249">
        <f t="shared" si="8"/>
        <v>23</v>
      </c>
      <c r="S33" s="251">
        <v>70</v>
      </c>
      <c r="T33" s="252">
        <f t="shared" si="9"/>
        <v>47</v>
      </c>
      <c r="U33" s="251">
        <v>5</v>
      </c>
      <c r="V33" s="253">
        <f t="shared" si="10"/>
        <v>0</v>
      </c>
      <c r="W33" s="243">
        <f t="shared" si="11"/>
        <v>0</v>
      </c>
      <c r="X33" s="243">
        <f t="shared" si="12"/>
        <v>47</v>
      </c>
      <c r="Y33" s="243">
        <f t="shared" si="13"/>
        <v>12</v>
      </c>
      <c r="Z33" s="242" t="s">
        <v>472</v>
      </c>
    </row>
    <row r="34" spans="1:33" s="165" customFormat="1" ht="15.75" x14ac:dyDescent="0.25">
      <c r="A34" s="151">
        <f t="shared" si="14"/>
        <v>7</v>
      </c>
      <c r="B34" s="222"/>
      <c r="C34" s="223"/>
      <c r="D34" s="222"/>
      <c r="E34" s="222"/>
      <c r="F34" s="224"/>
      <c r="G34" s="224"/>
      <c r="H34" s="151"/>
      <c r="I34" s="151"/>
      <c r="J34" s="154"/>
      <c r="K34" s="155"/>
      <c r="L34" s="163"/>
      <c r="M34" s="155"/>
      <c r="N34" s="156"/>
      <c r="O34" s="151"/>
      <c r="P34" s="156"/>
      <c r="Q34" s="151"/>
      <c r="R34" s="156"/>
      <c r="S34" s="151"/>
      <c r="T34" s="158"/>
      <c r="U34" s="151"/>
      <c r="V34" s="159"/>
      <c r="W34" s="151"/>
      <c r="X34" s="151"/>
      <c r="Y34" s="151"/>
      <c r="Z34" s="193"/>
    </row>
    <row r="35" spans="1:33" s="186" customFormat="1" ht="15" x14ac:dyDescent="0.25">
      <c r="A35" s="219">
        <f t="shared" si="14"/>
        <v>9</v>
      </c>
      <c r="B35" s="225"/>
      <c r="C35" s="225"/>
      <c r="D35" s="225"/>
      <c r="E35" s="225"/>
      <c r="F35" s="241"/>
      <c r="G35" s="221"/>
      <c r="H35" s="151"/>
      <c r="I35" s="151"/>
      <c r="J35" s="154"/>
      <c r="K35" s="155"/>
      <c r="L35" s="163"/>
      <c r="M35" s="155"/>
      <c r="N35" s="156"/>
      <c r="O35" s="151"/>
      <c r="P35" s="156"/>
      <c r="Q35" s="151"/>
      <c r="R35" s="156"/>
      <c r="S35" s="151"/>
      <c r="T35" s="158"/>
      <c r="U35" s="151"/>
      <c r="V35" s="159"/>
      <c r="W35" s="151"/>
      <c r="X35" s="219"/>
      <c r="Y35" s="151"/>
      <c r="Z35" s="220"/>
    </row>
    <row r="36" spans="1:33" s="254" customFormat="1" ht="15" x14ac:dyDescent="0.25">
      <c r="A36" s="243">
        <f t="shared" si="14"/>
        <v>11</v>
      </c>
      <c r="B36" s="244" t="s">
        <v>159</v>
      </c>
      <c r="C36" s="244" t="s">
        <v>473</v>
      </c>
      <c r="D36" s="244" t="s">
        <v>160</v>
      </c>
      <c r="E36" s="244" t="s">
        <v>161</v>
      </c>
      <c r="F36" s="245" t="s">
        <v>158</v>
      </c>
      <c r="G36" s="245" t="s">
        <v>157</v>
      </c>
      <c r="H36" s="246">
        <v>0.38680555555555557</v>
      </c>
      <c r="I36" s="247">
        <v>0.46777777777777779</v>
      </c>
      <c r="J36" s="248">
        <f t="shared" si="0"/>
        <v>8.0972222222222223E-2</v>
      </c>
      <c r="K36" s="249">
        <f t="shared" si="1"/>
        <v>117</v>
      </c>
      <c r="L36" s="250">
        <f t="shared" si="2"/>
        <v>116.6</v>
      </c>
      <c r="M36" s="249">
        <f t="shared" si="3"/>
        <v>88</v>
      </c>
      <c r="N36" s="249">
        <f t="shared" si="4"/>
        <v>98</v>
      </c>
      <c r="O36" s="243">
        <f t="shared" si="5"/>
        <v>0</v>
      </c>
      <c r="P36" s="249">
        <f t="shared" si="6"/>
        <v>19</v>
      </c>
      <c r="Q36" s="243">
        <f t="shared" si="7"/>
        <v>0</v>
      </c>
      <c r="R36" s="249">
        <f t="shared" si="8"/>
        <v>19</v>
      </c>
      <c r="S36" s="251">
        <v>89</v>
      </c>
      <c r="T36" s="252">
        <f t="shared" si="9"/>
        <v>70</v>
      </c>
      <c r="U36" s="251">
        <v>5</v>
      </c>
      <c r="V36" s="253">
        <f t="shared" si="10"/>
        <v>0</v>
      </c>
      <c r="W36" s="243">
        <f t="shared" si="11"/>
        <v>0</v>
      </c>
      <c r="X36" s="243">
        <f t="shared" si="12"/>
        <v>70</v>
      </c>
      <c r="Y36" s="243">
        <f t="shared" si="13"/>
        <v>5</v>
      </c>
      <c r="Z36" s="242" t="s">
        <v>472</v>
      </c>
    </row>
    <row r="37" spans="1:33" s="254" customFormat="1" ht="15" x14ac:dyDescent="0.25">
      <c r="A37" s="243">
        <f t="shared" si="14"/>
        <v>13</v>
      </c>
      <c r="B37" s="244" t="s">
        <v>164</v>
      </c>
      <c r="C37" s="244" t="s">
        <v>165</v>
      </c>
      <c r="D37" s="244" t="s">
        <v>166</v>
      </c>
      <c r="E37" s="244" t="s">
        <v>474</v>
      </c>
      <c r="F37" s="245" t="s">
        <v>163</v>
      </c>
      <c r="G37" s="245" t="s">
        <v>162</v>
      </c>
      <c r="H37" s="246">
        <v>0.39374999999999999</v>
      </c>
      <c r="I37" s="247">
        <v>0.47986111111111113</v>
      </c>
      <c r="J37" s="248">
        <f t="shared" si="0"/>
        <v>8.6111111111111138E-2</v>
      </c>
      <c r="K37" s="249">
        <f t="shared" si="1"/>
        <v>124</v>
      </c>
      <c r="L37" s="250">
        <f t="shared" si="2"/>
        <v>124.00000000000003</v>
      </c>
      <c r="M37" s="249">
        <f t="shared" si="3"/>
        <v>88</v>
      </c>
      <c r="N37" s="249">
        <f t="shared" si="4"/>
        <v>98</v>
      </c>
      <c r="O37" s="243">
        <f t="shared" si="5"/>
        <v>0</v>
      </c>
      <c r="P37" s="249">
        <f t="shared" si="6"/>
        <v>26</v>
      </c>
      <c r="Q37" s="243">
        <f t="shared" si="7"/>
        <v>0</v>
      </c>
      <c r="R37" s="249">
        <f t="shared" si="8"/>
        <v>26</v>
      </c>
      <c r="S37" s="251">
        <v>63</v>
      </c>
      <c r="T37" s="252">
        <f t="shared" si="9"/>
        <v>37</v>
      </c>
      <c r="U37" s="251">
        <v>5</v>
      </c>
      <c r="V37" s="253">
        <f t="shared" si="10"/>
        <v>0</v>
      </c>
      <c r="W37" s="243">
        <f t="shared" si="11"/>
        <v>0</v>
      </c>
      <c r="X37" s="243">
        <f t="shared" si="12"/>
        <v>37</v>
      </c>
      <c r="Y37" s="243">
        <f t="shared" si="13"/>
        <v>13</v>
      </c>
      <c r="Z37" s="242" t="s">
        <v>472</v>
      </c>
    </row>
    <row r="38" spans="1:33" s="254" customFormat="1" ht="15" x14ac:dyDescent="0.25">
      <c r="A38" s="243">
        <f t="shared" si="14"/>
        <v>15</v>
      </c>
      <c r="B38" s="244" t="s">
        <v>169</v>
      </c>
      <c r="C38" s="244" t="s">
        <v>170</v>
      </c>
      <c r="D38" s="244" t="s">
        <v>171</v>
      </c>
      <c r="E38" s="244" t="s">
        <v>437</v>
      </c>
      <c r="F38" s="245" t="s">
        <v>167</v>
      </c>
      <c r="G38" s="245" t="s">
        <v>168</v>
      </c>
      <c r="H38" s="246">
        <v>0.39930555555555552</v>
      </c>
      <c r="I38" s="247">
        <v>0.48194444444444445</v>
      </c>
      <c r="J38" s="248">
        <f t="shared" si="0"/>
        <v>8.2638888888888928E-2</v>
      </c>
      <c r="K38" s="249">
        <f t="shared" si="1"/>
        <v>119</v>
      </c>
      <c r="L38" s="250">
        <f t="shared" si="2"/>
        <v>119.00000000000006</v>
      </c>
      <c r="M38" s="249">
        <f t="shared" si="3"/>
        <v>88</v>
      </c>
      <c r="N38" s="249">
        <f t="shared" si="4"/>
        <v>98</v>
      </c>
      <c r="O38" s="243">
        <f t="shared" si="5"/>
        <v>0</v>
      </c>
      <c r="P38" s="249">
        <f t="shared" si="6"/>
        <v>21</v>
      </c>
      <c r="Q38" s="243">
        <f t="shared" si="7"/>
        <v>0</v>
      </c>
      <c r="R38" s="249">
        <f t="shared" si="8"/>
        <v>21</v>
      </c>
      <c r="S38" s="251">
        <v>94</v>
      </c>
      <c r="T38" s="252">
        <f t="shared" si="9"/>
        <v>73</v>
      </c>
      <c r="U38" s="251">
        <v>5</v>
      </c>
      <c r="V38" s="253">
        <f t="shared" si="10"/>
        <v>0</v>
      </c>
      <c r="W38" s="243">
        <f t="shared" si="11"/>
        <v>0</v>
      </c>
      <c r="X38" s="243">
        <f t="shared" si="12"/>
        <v>73</v>
      </c>
      <c r="Y38" s="243">
        <f t="shared" si="13"/>
        <v>4</v>
      </c>
      <c r="Z38" s="242" t="s">
        <v>472</v>
      </c>
    </row>
    <row r="39" spans="1:33" s="254" customFormat="1" ht="15" x14ac:dyDescent="0.25">
      <c r="A39" s="243">
        <f t="shared" si="14"/>
        <v>17</v>
      </c>
      <c r="B39" s="244" t="s">
        <v>174</v>
      </c>
      <c r="C39" s="244" t="s">
        <v>175</v>
      </c>
      <c r="D39" s="244" t="s">
        <v>176</v>
      </c>
      <c r="E39" s="244" t="s">
        <v>438</v>
      </c>
      <c r="F39" s="245" t="s">
        <v>173</v>
      </c>
      <c r="G39" s="245" t="s">
        <v>172</v>
      </c>
      <c r="H39" s="246">
        <v>0.40625</v>
      </c>
      <c r="I39" s="247">
        <v>0.4974189814814815</v>
      </c>
      <c r="J39" s="248">
        <f t="shared" si="0"/>
        <v>9.1168981481481504E-2</v>
      </c>
      <c r="K39" s="249">
        <f t="shared" si="1"/>
        <v>132</v>
      </c>
      <c r="L39" s="250">
        <f t="shared" si="2"/>
        <v>131.28333333333336</v>
      </c>
      <c r="M39" s="249">
        <f t="shared" si="3"/>
        <v>88</v>
      </c>
      <c r="N39" s="249">
        <f t="shared" si="4"/>
        <v>98</v>
      </c>
      <c r="O39" s="243">
        <f t="shared" si="5"/>
        <v>0</v>
      </c>
      <c r="P39" s="249">
        <f t="shared" si="6"/>
        <v>34</v>
      </c>
      <c r="Q39" s="243">
        <f t="shared" si="7"/>
        <v>0</v>
      </c>
      <c r="R39" s="249">
        <f t="shared" si="8"/>
        <v>34</v>
      </c>
      <c r="S39" s="251">
        <v>93</v>
      </c>
      <c r="T39" s="252">
        <f t="shared" si="9"/>
        <v>59</v>
      </c>
      <c r="U39" s="251">
        <v>5</v>
      </c>
      <c r="V39" s="253">
        <f t="shared" si="10"/>
        <v>0</v>
      </c>
      <c r="W39" s="243">
        <f t="shared" si="11"/>
        <v>0</v>
      </c>
      <c r="X39" s="243">
        <f t="shared" si="12"/>
        <v>59</v>
      </c>
      <c r="Y39" s="243">
        <f t="shared" si="13"/>
        <v>7</v>
      </c>
      <c r="Z39" s="242" t="s">
        <v>472</v>
      </c>
    </row>
    <row r="40" spans="1:33" s="165" customFormat="1" ht="15.75" x14ac:dyDescent="0.25">
      <c r="A40" s="151">
        <f t="shared" si="14"/>
        <v>19</v>
      </c>
      <c r="B40" s="213" t="s">
        <v>179</v>
      </c>
      <c r="C40" s="213" t="s">
        <v>180</v>
      </c>
      <c r="D40" s="213" t="s">
        <v>181</v>
      </c>
      <c r="E40" s="213" t="s">
        <v>439</v>
      </c>
      <c r="F40" s="215" t="s">
        <v>178</v>
      </c>
      <c r="G40" s="215" t="s">
        <v>177</v>
      </c>
      <c r="H40" s="212">
        <v>0.41319444444444442</v>
      </c>
      <c r="I40" s="183">
        <v>0.51597222222222217</v>
      </c>
      <c r="J40" s="154">
        <f t="shared" si="0"/>
        <v>0.10277777777777775</v>
      </c>
      <c r="K40" s="155">
        <f t="shared" si="1"/>
        <v>148</v>
      </c>
      <c r="L40" s="163">
        <f t="shared" si="2"/>
        <v>147.99999999999994</v>
      </c>
      <c r="M40" s="155">
        <f t="shared" si="3"/>
        <v>88</v>
      </c>
      <c r="N40" s="156">
        <f t="shared" si="4"/>
        <v>98</v>
      </c>
      <c r="O40" s="151">
        <f t="shared" si="5"/>
        <v>0</v>
      </c>
      <c r="P40" s="156">
        <f t="shared" si="6"/>
        <v>50</v>
      </c>
      <c r="Q40" s="151">
        <f t="shared" si="7"/>
        <v>0</v>
      </c>
      <c r="R40" s="156">
        <f t="shared" si="8"/>
        <v>50</v>
      </c>
      <c r="S40" s="185">
        <v>109</v>
      </c>
      <c r="T40" s="158">
        <f t="shared" si="9"/>
        <v>59</v>
      </c>
      <c r="U40" s="185">
        <v>5</v>
      </c>
      <c r="V40" s="159">
        <f t="shared" si="10"/>
        <v>0</v>
      </c>
      <c r="W40" s="151">
        <f t="shared" si="11"/>
        <v>0</v>
      </c>
      <c r="X40" s="151">
        <f t="shared" si="12"/>
        <v>59</v>
      </c>
      <c r="Y40" s="151">
        <f t="shared" si="13"/>
        <v>7</v>
      </c>
      <c r="Z40" s="193">
        <v>5</v>
      </c>
    </row>
    <row r="41" spans="1:33" s="165" customFormat="1" ht="15.75" x14ac:dyDescent="0.25">
      <c r="A41" s="151">
        <f t="shared" si="14"/>
        <v>21</v>
      </c>
      <c r="B41" s="213" t="s">
        <v>184</v>
      </c>
      <c r="C41" s="213" t="s">
        <v>185</v>
      </c>
      <c r="D41" s="213" t="s">
        <v>186</v>
      </c>
      <c r="E41" s="213" t="s">
        <v>440</v>
      </c>
      <c r="F41" s="215" t="s">
        <v>183</v>
      </c>
      <c r="G41" s="215" t="s">
        <v>182</v>
      </c>
      <c r="H41" s="212">
        <v>0.42013888888888884</v>
      </c>
      <c r="I41" s="183">
        <v>0.50459490740740742</v>
      </c>
      <c r="J41" s="154">
        <f t="shared" si="0"/>
        <v>8.4456018518518583E-2</v>
      </c>
      <c r="K41" s="155">
        <f t="shared" si="1"/>
        <v>122</v>
      </c>
      <c r="L41" s="163">
        <f t="shared" si="2"/>
        <v>121.61666666666676</v>
      </c>
      <c r="M41" s="155">
        <f t="shared" si="3"/>
        <v>88</v>
      </c>
      <c r="N41" s="156">
        <f t="shared" si="4"/>
        <v>98</v>
      </c>
      <c r="O41" s="151">
        <f t="shared" si="5"/>
        <v>0</v>
      </c>
      <c r="P41" s="156">
        <f t="shared" si="6"/>
        <v>24</v>
      </c>
      <c r="Q41" s="151">
        <f t="shared" si="7"/>
        <v>0</v>
      </c>
      <c r="R41" s="156">
        <f t="shared" si="8"/>
        <v>24</v>
      </c>
      <c r="S41" s="185">
        <v>130</v>
      </c>
      <c r="T41" s="158">
        <f t="shared" si="9"/>
        <v>106</v>
      </c>
      <c r="U41" s="185">
        <v>5</v>
      </c>
      <c r="V41" s="159">
        <f t="shared" si="10"/>
        <v>0</v>
      </c>
      <c r="W41" s="151">
        <f t="shared" si="11"/>
        <v>0</v>
      </c>
      <c r="X41" s="151">
        <f t="shared" si="12"/>
        <v>106</v>
      </c>
      <c r="Y41" s="151">
        <f t="shared" si="13"/>
        <v>3</v>
      </c>
      <c r="Z41" s="193">
        <v>3</v>
      </c>
    </row>
    <row r="42" spans="1:33" s="254" customFormat="1" ht="15" x14ac:dyDescent="0.25">
      <c r="A42" s="243">
        <f t="shared" si="14"/>
        <v>23</v>
      </c>
      <c r="B42" s="244" t="s">
        <v>189</v>
      </c>
      <c r="C42" s="244" t="s">
        <v>190</v>
      </c>
      <c r="D42" s="244" t="s">
        <v>191</v>
      </c>
      <c r="E42" s="244" t="s">
        <v>441</v>
      </c>
      <c r="F42" s="245" t="s">
        <v>188</v>
      </c>
      <c r="G42" s="245" t="s">
        <v>187</v>
      </c>
      <c r="H42" s="246">
        <v>0.42708333333333331</v>
      </c>
      <c r="I42" s="247">
        <v>0.51128472222222221</v>
      </c>
      <c r="J42" s="248">
        <f t="shared" si="0"/>
        <v>8.4201388888888895E-2</v>
      </c>
      <c r="K42" s="249">
        <f t="shared" si="1"/>
        <v>122</v>
      </c>
      <c r="L42" s="250">
        <f t="shared" si="2"/>
        <v>121.25000000000001</v>
      </c>
      <c r="M42" s="249">
        <f t="shared" si="3"/>
        <v>88</v>
      </c>
      <c r="N42" s="249">
        <f t="shared" si="4"/>
        <v>98</v>
      </c>
      <c r="O42" s="243">
        <f t="shared" si="5"/>
        <v>0</v>
      </c>
      <c r="P42" s="249">
        <f t="shared" si="6"/>
        <v>24</v>
      </c>
      <c r="Q42" s="243">
        <f t="shared" si="7"/>
        <v>0</v>
      </c>
      <c r="R42" s="249">
        <f t="shared" si="8"/>
        <v>24</v>
      </c>
      <c r="S42" s="251">
        <v>37</v>
      </c>
      <c r="T42" s="252">
        <f t="shared" si="9"/>
        <v>13</v>
      </c>
      <c r="U42" s="251">
        <v>5</v>
      </c>
      <c r="V42" s="253">
        <f t="shared" si="10"/>
        <v>0</v>
      </c>
      <c r="W42" s="243">
        <f t="shared" si="11"/>
        <v>0</v>
      </c>
      <c r="X42" s="243">
        <f t="shared" si="12"/>
        <v>13</v>
      </c>
      <c r="Y42" s="243">
        <f t="shared" si="13"/>
        <v>16</v>
      </c>
      <c r="Z42" s="242" t="s">
        <v>472</v>
      </c>
      <c r="AG42" s="256"/>
    </row>
    <row r="43" spans="1:33" s="257" customFormat="1" ht="15" x14ac:dyDescent="0.25">
      <c r="A43" s="243">
        <f t="shared" si="14"/>
        <v>25</v>
      </c>
      <c r="B43" s="244" t="s">
        <v>194</v>
      </c>
      <c r="C43" s="244" t="s">
        <v>195</v>
      </c>
      <c r="D43" s="244" t="s">
        <v>196</v>
      </c>
      <c r="E43" s="244" t="s">
        <v>197</v>
      </c>
      <c r="F43" s="245" t="s">
        <v>193</v>
      </c>
      <c r="G43" s="245" t="s">
        <v>192</v>
      </c>
      <c r="H43" s="246">
        <v>0.43402777777777773</v>
      </c>
      <c r="I43" s="247">
        <v>0.51863425925925932</v>
      </c>
      <c r="J43" s="248">
        <f t="shared" si="0"/>
        <v>8.4606481481481588E-2</v>
      </c>
      <c r="K43" s="249">
        <f t="shared" si="1"/>
        <v>122</v>
      </c>
      <c r="L43" s="250">
        <f t="shared" si="2"/>
        <v>121.83333333333348</v>
      </c>
      <c r="M43" s="249">
        <f t="shared" si="3"/>
        <v>88</v>
      </c>
      <c r="N43" s="249">
        <f t="shared" si="4"/>
        <v>98</v>
      </c>
      <c r="O43" s="243">
        <f t="shared" si="5"/>
        <v>0</v>
      </c>
      <c r="P43" s="249">
        <f t="shared" si="6"/>
        <v>24</v>
      </c>
      <c r="Q43" s="243">
        <f t="shared" si="7"/>
        <v>0</v>
      </c>
      <c r="R43" s="249">
        <f t="shared" si="8"/>
        <v>24</v>
      </c>
      <c r="S43" s="251">
        <v>79</v>
      </c>
      <c r="T43" s="252">
        <f t="shared" si="9"/>
        <v>55</v>
      </c>
      <c r="U43" s="251">
        <v>5</v>
      </c>
      <c r="V43" s="253">
        <f t="shared" si="10"/>
        <v>0</v>
      </c>
      <c r="W43" s="243">
        <f t="shared" si="11"/>
        <v>0</v>
      </c>
      <c r="X43" s="243">
        <f t="shared" si="12"/>
        <v>55</v>
      </c>
      <c r="Y43" s="243">
        <f t="shared" si="13"/>
        <v>10</v>
      </c>
      <c r="Z43" s="242" t="s">
        <v>472</v>
      </c>
    </row>
    <row r="44" spans="1:33" s="165" customFormat="1" ht="15.75" x14ac:dyDescent="0.25">
      <c r="A44" s="151">
        <f t="shared" si="14"/>
        <v>27</v>
      </c>
      <c r="B44" s="213" t="s">
        <v>200</v>
      </c>
      <c r="C44" s="214" t="s">
        <v>201</v>
      </c>
      <c r="D44" s="213" t="s">
        <v>202</v>
      </c>
      <c r="E44" s="214" t="s">
        <v>442</v>
      </c>
      <c r="F44" s="215" t="s">
        <v>199</v>
      </c>
      <c r="G44" s="215" t="s">
        <v>198</v>
      </c>
      <c r="H44" s="212">
        <v>0.44097222222222221</v>
      </c>
      <c r="I44" s="183">
        <v>0.52612268518518512</v>
      </c>
      <c r="J44" s="154">
        <f t="shared" si="0"/>
        <v>8.5150462962962914E-2</v>
      </c>
      <c r="K44" s="155">
        <f t="shared" si="1"/>
        <v>123</v>
      </c>
      <c r="L44" s="163">
        <f t="shared" si="2"/>
        <v>122.61666666666659</v>
      </c>
      <c r="M44" s="155">
        <f t="shared" si="3"/>
        <v>88</v>
      </c>
      <c r="N44" s="156">
        <f t="shared" si="4"/>
        <v>98</v>
      </c>
      <c r="O44" s="151">
        <f t="shared" si="5"/>
        <v>0</v>
      </c>
      <c r="P44" s="156">
        <f t="shared" si="6"/>
        <v>25</v>
      </c>
      <c r="Q44" s="151">
        <f t="shared" si="7"/>
        <v>0</v>
      </c>
      <c r="R44" s="156">
        <f t="shared" si="8"/>
        <v>25</v>
      </c>
      <c r="S44" s="185">
        <v>45</v>
      </c>
      <c r="T44" s="158">
        <f t="shared" si="9"/>
        <v>20</v>
      </c>
      <c r="U44" s="162">
        <v>5</v>
      </c>
      <c r="V44" s="159">
        <f t="shared" si="10"/>
        <v>0</v>
      </c>
      <c r="W44" s="151">
        <f t="shared" si="11"/>
        <v>0</v>
      </c>
      <c r="X44" s="151">
        <f t="shared" si="12"/>
        <v>20</v>
      </c>
      <c r="Y44" s="151">
        <f t="shared" si="13"/>
        <v>14</v>
      </c>
      <c r="Z44" s="193">
        <v>6</v>
      </c>
    </row>
    <row r="45" spans="1:33" s="254" customFormat="1" ht="15" x14ac:dyDescent="0.25">
      <c r="A45" s="243">
        <f t="shared" si="14"/>
        <v>29</v>
      </c>
      <c r="B45" s="244" t="s">
        <v>205</v>
      </c>
      <c r="C45" s="244" t="s">
        <v>206</v>
      </c>
      <c r="D45" s="244" t="s">
        <v>207</v>
      </c>
      <c r="E45" s="255" t="s">
        <v>443</v>
      </c>
      <c r="F45" s="245" t="s">
        <v>204</v>
      </c>
      <c r="G45" s="245" t="s">
        <v>203</v>
      </c>
      <c r="H45" s="246">
        <v>0.44791666666666663</v>
      </c>
      <c r="I45" s="247">
        <v>0.52129629629629626</v>
      </c>
      <c r="J45" s="248">
        <f t="shared" si="0"/>
        <v>7.3379629629629628E-2</v>
      </c>
      <c r="K45" s="249">
        <f t="shared" si="1"/>
        <v>106</v>
      </c>
      <c r="L45" s="250">
        <f t="shared" si="2"/>
        <v>105.66666666666666</v>
      </c>
      <c r="M45" s="249">
        <f t="shared" si="3"/>
        <v>88</v>
      </c>
      <c r="N45" s="249">
        <f t="shared" si="4"/>
        <v>98</v>
      </c>
      <c r="O45" s="243">
        <f t="shared" si="5"/>
        <v>0</v>
      </c>
      <c r="P45" s="249">
        <f t="shared" si="6"/>
        <v>8</v>
      </c>
      <c r="Q45" s="243">
        <f t="shared" si="7"/>
        <v>0</v>
      </c>
      <c r="R45" s="249">
        <f t="shared" si="8"/>
        <v>8</v>
      </c>
      <c r="S45" s="251">
        <v>64</v>
      </c>
      <c r="T45" s="252">
        <f t="shared" si="9"/>
        <v>56</v>
      </c>
      <c r="U45" s="251">
        <v>5</v>
      </c>
      <c r="V45" s="253">
        <f t="shared" si="10"/>
        <v>0</v>
      </c>
      <c r="W45" s="243">
        <f t="shared" si="11"/>
        <v>0</v>
      </c>
      <c r="X45" s="243">
        <f t="shared" si="12"/>
        <v>56</v>
      </c>
      <c r="Y45" s="243">
        <f t="shared" si="13"/>
        <v>9</v>
      </c>
      <c r="Z45" s="242" t="s">
        <v>472</v>
      </c>
    </row>
    <row r="46" spans="1:33" s="165" customFormat="1" ht="15.75" x14ac:dyDescent="0.25">
      <c r="A46" s="151">
        <f t="shared" si="14"/>
        <v>31</v>
      </c>
      <c r="B46" s="213" t="s">
        <v>210</v>
      </c>
      <c r="C46" s="213" t="s">
        <v>211</v>
      </c>
      <c r="D46" s="213" t="s">
        <v>212</v>
      </c>
      <c r="E46" s="213" t="s">
        <v>444</v>
      </c>
      <c r="F46" s="215" t="s">
        <v>209</v>
      </c>
      <c r="G46" s="215" t="s">
        <v>208</v>
      </c>
      <c r="H46" s="212">
        <v>0.45486111111111105</v>
      </c>
      <c r="I46" s="153">
        <v>0.53828703703703706</v>
      </c>
      <c r="J46" s="154">
        <f t="shared" si="0"/>
        <v>8.3425925925926014E-2</v>
      </c>
      <c r="K46" s="155">
        <f t="shared" si="1"/>
        <v>121</v>
      </c>
      <c r="L46" s="163">
        <f t="shared" si="2"/>
        <v>120.13333333333347</v>
      </c>
      <c r="M46" s="155">
        <f t="shared" si="3"/>
        <v>88</v>
      </c>
      <c r="N46" s="156">
        <f t="shared" si="4"/>
        <v>98</v>
      </c>
      <c r="O46" s="151">
        <f t="shared" si="5"/>
        <v>0</v>
      </c>
      <c r="P46" s="156">
        <f t="shared" si="6"/>
        <v>23</v>
      </c>
      <c r="Q46" s="151">
        <f t="shared" si="7"/>
        <v>0</v>
      </c>
      <c r="R46" s="156">
        <f t="shared" si="8"/>
        <v>23</v>
      </c>
      <c r="S46" s="157">
        <v>91</v>
      </c>
      <c r="T46" s="158">
        <f t="shared" si="9"/>
        <v>68</v>
      </c>
      <c r="U46" s="157">
        <v>4</v>
      </c>
      <c r="V46" s="159">
        <f t="shared" si="10"/>
        <v>0.02</v>
      </c>
      <c r="W46" s="151">
        <f t="shared" si="11"/>
        <v>1.36</v>
      </c>
      <c r="X46" s="151">
        <f t="shared" si="12"/>
        <v>66.64</v>
      </c>
      <c r="Y46" s="151">
        <f t="shared" si="13"/>
        <v>6</v>
      </c>
      <c r="Z46" s="193">
        <v>4</v>
      </c>
    </row>
    <row r="47" spans="1:33" s="165" customFormat="1" ht="15.75" x14ac:dyDescent="0.25">
      <c r="A47" s="151">
        <f t="shared" si="14"/>
        <v>33</v>
      </c>
      <c r="B47" s="213"/>
      <c r="C47" s="213"/>
      <c r="D47" s="213"/>
      <c r="E47" s="213"/>
      <c r="F47" s="215"/>
      <c r="G47" s="215"/>
      <c r="H47" s="212"/>
      <c r="I47" s="153"/>
      <c r="J47" s="154"/>
      <c r="K47" s="155"/>
      <c r="L47" s="163"/>
      <c r="M47" s="155"/>
      <c r="N47" s="156"/>
      <c r="O47" s="151"/>
      <c r="P47" s="156"/>
      <c r="Q47" s="151"/>
      <c r="R47" s="156"/>
      <c r="S47" s="151"/>
      <c r="T47" s="158"/>
      <c r="U47" s="151"/>
      <c r="V47" s="159"/>
      <c r="W47" s="151"/>
      <c r="X47" s="151"/>
      <c r="Y47" s="151"/>
      <c r="Z47" s="193"/>
    </row>
    <row r="48" spans="1:33" s="254" customFormat="1" ht="15" x14ac:dyDescent="0.25">
      <c r="A48" s="243">
        <f t="shared" si="14"/>
        <v>35</v>
      </c>
      <c r="B48" s="244" t="s">
        <v>214</v>
      </c>
      <c r="C48" s="244" t="s">
        <v>215</v>
      </c>
      <c r="D48" s="244" t="s">
        <v>216</v>
      </c>
      <c r="E48" s="244" t="s">
        <v>475</v>
      </c>
      <c r="F48" s="245" t="s">
        <v>217</v>
      </c>
      <c r="G48" s="245" t="s">
        <v>213</v>
      </c>
      <c r="H48" s="246">
        <v>0.46875</v>
      </c>
      <c r="I48" s="247">
        <v>0.56861111111111107</v>
      </c>
      <c r="J48" s="248">
        <f t="shared" si="0"/>
        <v>9.9861111111111067E-2</v>
      </c>
      <c r="K48" s="249">
        <f t="shared" si="1"/>
        <v>144</v>
      </c>
      <c r="L48" s="250">
        <f t="shared" si="2"/>
        <v>143.79999999999993</v>
      </c>
      <c r="M48" s="249">
        <f t="shared" si="3"/>
        <v>88</v>
      </c>
      <c r="N48" s="249">
        <f t="shared" si="4"/>
        <v>98</v>
      </c>
      <c r="O48" s="243">
        <f t="shared" si="5"/>
        <v>0</v>
      </c>
      <c r="P48" s="249">
        <f t="shared" si="6"/>
        <v>46</v>
      </c>
      <c r="Q48" s="243">
        <f t="shared" si="7"/>
        <v>0</v>
      </c>
      <c r="R48" s="249">
        <f t="shared" si="8"/>
        <v>46</v>
      </c>
      <c r="S48" s="251">
        <v>61</v>
      </c>
      <c r="T48" s="252">
        <f t="shared" si="9"/>
        <v>15</v>
      </c>
      <c r="U48" s="251">
        <v>5</v>
      </c>
      <c r="V48" s="253">
        <f t="shared" si="10"/>
        <v>0</v>
      </c>
      <c r="W48" s="243">
        <f t="shared" si="11"/>
        <v>0</v>
      </c>
      <c r="X48" s="243">
        <f t="shared" si="12"/>
        <v>15</v>
      </c>
      <c r="Y48" s="243">
        <f t="shared" si="13"/>
        <v>15</v>
      </c>
      <c r="Z48" s="242" t="s">
        <v>472</v>
      </c>
    </row>
    <row r="49" spans="1:26" s="165" customFormat="1" ht="15.75" x14ac:dyDescent="0.25">
      <c r="A49" s="151">
        <f t="shared" si="14"/>
        <v>37</v>
      </c>
      <c r="B49" s="213" t="s">
        <v>220</v>
      </c>
      <c r="C49" s="213" t="s">
        <v>221</v>
      </c>
      <c r="D49" s="213" t="s">
        <v>222</v>
      </c>
      <c r="E49" s="214" t="s">
        <v>445</v>
      </c>
      <c r="F49" s="215" t="s">
        <v>219</v>
      </c>
      <c r="G49" s="215" t="s">
        <v>218</v>
      </c>
      <c r="H49" s="212">
        <v>0.47569444444444442</v>
      </c>
      <c r="I49" s="153">
        <v>0.5653125</v>
      </c>
      <c r="J49" s="154">
        <f t="shared" si="0"/>
        <v>8.9618055555555576E-2</v>
      </c>
      <c r="K49" s="155">
        <f t="shared" si="1"/>
        <v>130</v>
      </c>
      <c r="L49" s="163">
        <f t="shared" si="2"/>
        <v>129.05000000000004</v>
      </c>
      <c r="M49" s="155">
        <f t="shared" si="3"/>
        <v>88</v>
      </c>
      <c r="N49" s="156">
        <f t="shared" si="4"/>
        <v>98</v>
      </c>
      <c r="O49" s="151">
        <f t="shared" si="5"/>
        <v>0</v>
      </c>
      <c r="P49" s="156">
        <f t="shared" si="6"/>
        <v>32</v>
      </c>
      <c r="Q49" s="151">
        <f t="shared" si="7"/>
        <v>0</v>
      </c>
      <c r="R49" s="156">
        <f t="shared" si="8"/>
        <v>32</v>
      </c>
      <c r="S49" s="157">
        <v>156</v>
      </c>
      <c r="T49" s="158">
        <f t="shared" si="9"/>
        <v>124</v>
      </c>
      <c r="U49" s="157">
        <v>4</v>
      </c>
      <c r="V49" s="159">
        <f t="shared" si="10"/>
        <v>0.02</v>
      </c>
      <c r="W49" s="151">
        <f t="shared" si="11"/>
        <v>2.48</v>
      </c>
      <c r="X49" s="151">
        <f t="shared" si="12"/>
        <v>121.52</v>
      </c>
      <c r="Y49" s="151">
        <f t="shared" si="13"/>
        <v>1</v>
      </c>
      <c r="Z49" s="193">
        <v>1</v>
      </c>
    </row>
    <row r="50" spans="1:26" s="254" customFormat="1" ht="15" x14ac:dyDescent="0.25">
      <c r="A50" s="243">
        <f t="shared" si="14"/>
        <v>39</v>
      </c>
      <c r="B50" s="244" t="s">
        <v>223</v>
      </c>
      <c r="C50" s="244" t="s">
        <v>224</v>
      </c>
      <c r="D50" s="258" t="s">
        <v>388</v>
      </c>
      <c r="E50" s="258" t="s">
        <v>389</v>
      </c>
      <c r="F50" s="245" t="s">
        <v>467</v>
      </c>
      <c r="G50" s="245" t="s">
        <v>468</v>
      </c>
      <c r="H50" s="246">
        <v>0.48263888888888884</v>
      </c>
      <c r="I50" s="247">
        <v>0.5609143518518519</v>
      </c>
      <c r="J50" s="248">
        <f t="shared" si="0"/>
        <v>7.827546296296306E-2</v>
      </c>
      <c r="K50" s="249">
        <f t="shared" si="1"/>
        <v>113</v>
      </c>
      <c r="L50" s="250">
        <f t="shared" si="2"/>
        <v>112.7166666666668</v>
      </c>
      <c r="M50" s="249">
        <f t="shared" si="3"/>
        <v>88</v>
      </c>
      <c r="N50" s="249">
        <f t="shared" si="4"/>
        <v>98</v>
      </c>
      <c r="O50" s="243">
        <f t="shared" si="5"/>
        <v>0</v>
      </c>
      <c r="P50" s="249">
        <f t="shared" si="6"/>
        <v>15</v>
      </c>
      <c r="Q50" s="243">
        <f t="shared" si="7"/>
        <v>0</v>
      </c>
      <c r="R50" s="249">
        <f t="shared" si="8"/>
        <v>15</v>
      </c>
      <c r="S50" s="251">
        <v>66</v>
      </c>
      <c r="T50" s="252">
        <f t="shared" si="9"/>
        <v>51</v>
      </c>
      <c r="U50" s="251">
        <v>5</v>
      </c>
      <c r="V50" s="253">
        <f t="shared" si="10"/>
        <v>0</v>
      </c>
      <c r="W50" s="243">
        <f t="shared" si="11"/>
        <v>0</v>
      </c>
      <c r="X50" s="243">
        <f t="shared" si="12"/>
        <v>51</v>
      </c>
      <c r="Y50" s="243">
        <f t="shared" si="13"/>
        <v>11</v>
      </c>
      <c r="Z50" s="242" t="s">
        <v>472</v>
      </c>
    </row>
    <row r="51" spans="1:26" s="165" customFormat="1" ht="12.75" x14ac:dyDescent="0.2">
      <c r="A51" s="151"/>
      <c r="B51" s="149"/>
      <c r="C51" s="149"/>
      <c r="D51" s="149"/>
      <c r="E51" s="149"/>
      <c r="F51" s="150"/>
      <c r="G51" s="149"/>
      <c r="H51" s="151"/>
      <c r="I51" s="151"/>
      <c r="J51" s="154"/>
      <c r="K51" s="155"/>
      <c r="L51" s="163"/>
      <c r="M51" s="155"/>
      <c r="N51" s="156"/>
      <c r="O51" s="151"/>
      <c r="P51" s="156"/>
      <c r="Q51" s="151"/>
      <c r="R51" s="156"/>
      <c r="S51" s="151"/>
      <c r="T51" s="158"/>
      <c r="U51" s="151"/>
      <c r="V51" s="159"/>
      <c r="W51" s="151"/>
      <c r="X51" s="151"/>
      <c r="Y51" s="151"/>
      <c r="Z51" s="193"/>
    </row>
    <row r="52" spans="1:26" s="165" customFormat="1" ht="12.75" x14ac:dyDescent="0.2">
      <c r="A52" s="151"/>
      <c r="B52" s="149"/>
      <c r="C52" s="149"/>
      <c r="D52" s="149"/>
      <c r="E52" s="149"/>
      <c r="F52" s="149"/>
      <c r="G52" s="150"/>
      <c r="H52" s="151"/>
      <c r="I52" s="151"/>
      <c r="J52" s="154"/>
      <c r="K52" s="155"/>
      <c r="L52" s="163"/>
      <c r="M52" s="155"/>
      <c r="N52" s="156"/>
      <c r="O52" s="151"/>
      <c r="P52" s="156"/>
      <c r="Q52" s="151"/>
      <c r="R52" s="156"/>
      <c r="S52" s="151"/>
      <c r="T52" s="158"/>
      <c r="U52" s="151"/>
      <c r="V52" s="159"/>
      <c r="W52" s="151"/>
      <c r="X52" s="151"/>
      <c r="Y52" s="151"/>
      <c r="Z52" s="193"/>
    </row>
    <row r="53" spans="1:26" x14ac:dyDescent="0.25">
      <c r="F53" s="211"/>
    </row>
    <row r="54" spans="1:26" s="164" customFormat="1" ht="25.5" customHeight="1" x14ac:dyDescent="0.25">
      <c r="A54" s="167"/>
      <c r="B54" s="166"/>
      <c r="C54" s="166"/>
      <c r="D54" s="166"/>
      <c r="E54" s="166"/>
      <c r="F54" s="1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93"/>
    </row>
    <row r="55" spans="1:26" s="164" customFormat="1" ht="25.5" customHeight="1" x14ac:dyDescent="0.2">
      <c r="A55" s="167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93"/>
    </row>
    <row r="56" spans="1:26" s="164" customFormat="1" ht="25.5" customHeight="1" x14ac:dyDescent="0.2">
      <c r="A56" s="167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93"/>
    </row>
    <row r="57" spans="1:26" s="164" customFormat="1" ht="25.5" customHeight="1" x14ac:dyDescent="0.2">
      <c r="A57" s="167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93"/>
    </row>
    <row r="58" spans="1:26" s="164" customFormat="1" ht="25.5" customHeight="1" x14ac:dyDescent="0.2">
      <c r="A58" s="167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93"/>
    </row>
    <row r="59" spans="1:26" s="164" customFormat="1" ht="25.5" customHeight="1" x14ac:dyDescent="0.2">
      <c r="A59" s="167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93"/>
    </row>
    <row r="60" spans="1:26" s="164" customFormat="1" ht="25.5" customHeight="1" x14ac:dyDescent="0.2">
      <c r="A60" s="167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93"/>
    </row>
    <row r="61" spans="1:26" s="164" customFormat="1" ht="25.5" customHeight="1" x14ac:dyDescent="0.2">
      <c r="A61" s="167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93"/>
    </row>
    <row r="62" spans="1:26" s="164" customFormat="1" ht="25.5" customHeight="1" x14ac:dyDescent="0.2">
      <c r="A62" s="167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93"/>
    </row>
    <row r="63" spans="1:26" s="164" customFormat="1" ht="25.5" customHeight="1" x14ac:dyDescent="0.2">
      <c r="A63" s="167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93"/>
    </row>
    <row r="64" spans="1:26" s="164" customFormat="1" ht="25.5" customHeight="1" x14ac:dyDescent="0.2">
      <c r="A64" s="167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93"/>
    </row>
    <row r="65" spans="6:6" x14ac:dyDescent="0.25">
      <c r="F65" s="166"/>
    </row>
  </sheetData>
  <mergeCells count="30">
    <mergeCell ref="Z24:Z30"/>
    <mergeCell ref="W17:X18"/>
    <mergeCell ref="F17:S19"/>
    <mergeCell ref="V24:V30"/>
    <mergeCell ref="W24:W30"/>
    <mergeCell ref="L24:L30"/>
    <mergeCell ref="O24:O30"/>
    <mergeCell ref="P24:P30"/>
    <mergeCell ref="M23:N23"/>
    <mergeCell ref="M24:N30"/>
    <mergeCell ref="V17:V18"/>
    <mergeCell ref="A21:Y21"/>
    <mergeCell ref="E24:E30"/>
    <mergeCell ref="H24:H30"/>
    <mergeCell ref="I24:I30"/>
    <mergeCell ref="J24:J30"/>
    <mergeCell ref="A24:A30"/>
    <mergeCell ref="B24:B30"/>
    <mergeCell ref="C24:C30"/>
    <mergeCell ref="X24:X30"/>
    <mergeCell ref="Q24:Q30"/>
    <mergeCell ref="D24:D30"/>
    <mergeCell ref="K24:K30"/>
    <mergeCell ref="G24:G30"/>
    <mergeCell ref="F24:F30"/>
    <mergeCell ref="Y24:Y30"/>
    <mergeCell ref="U24:U30"/>
    <mergeCell ref="R24:R30"/>
    <mergeCell ref="S24:S30"/>
    <mergeCell ref="T24:T30"/>
  </mergeCells>
  <phoneticPr fontId="2" type="noConversion"/>
  <conditionalFormatting sqref="V31:X52 R31:T52">
    <cfRule type="cellIs" dxfId="60" priority="19" stopIfTrue="1" operator="equal">
      <formula>"ELIMINATED"</formula>
    </cfRule>
  </conditionalFormatting>
  <conditionalFormatting sqref="Y31:Y33 Y36:Y46 Y48:Y50">
    <cfRule type="cellIs" dxfId="59" priority="20" stopIfTrue="1" operator="equal">
      <formula>"ELIMINATED"</formula>
    </cfRule>
    <cfRule type="cellIs" dxfId="58" priority="21" stopIfTrue="1" operator="lessThanOrEqual">
      <formula>8</formula>
    </cfRule>
  </conditionalFormatting>
  <conditionalFormatting sqref="U31:U33 U48:U50 U36:U46">
    <cfRule type="cellIs" dxfId="57" priority="22" stopIfTrue="1" operator="greaterThan">
      <formula>0</formula>
    </cfRule>
  </conditionalFormatting>
  <conditionalFormatting sqref="Y34">
    <cfRule type="cellIs" dxfId="40" priority="18" stopIfTrue="1" operator="equal">
      <formula>"ELIMINATED"</formula>
    </cfRule>
  </conditionalFormatting>
  <conditionalFormatting sqref="Y35">
    <cfRule type="cellIs" dxfId="38" priority="17" stopIfTrue="1" operator="equal">
      <formula>"ELIMINATED"</formula>
    </cfRule>
  </conditionalFormatting>
  <conditionalFormatting sqref="Y47">
    <cfRule type="cellIs" dxfId="36" priority="16" stopIfTrue="1" operator="equal">
      <formula>"ELIMINATED"</formula>
    </cfRule>
  </conditionalFormatting>
  <conditionalFormatting sqref="Y51">
    <cfRule type="cellIs" dxfId="34" priority="15" stopIfTrue="1" operator="equal">
      <formula>"ELIMINATED"</formula>
    </cfRule>
  </conditionalFormatting>
  <conditionalFormatting sqref="Y52">
    <cfRule type="cellIs" dxfId="32" priority="14" stopIfTrue="1" operator="equal">
      <formula>"ELIMINATED"</formula>
    </cfRule>
  </conditionalFormatting>
  <conditionalFormatting sqref="U52">
    <cfRule type="cellIs" dxfId="30" priority="13" stopIfTrue="1" operator="equal">
      <formula>"ELIMINATED"</formula>
    </cfRule>
  </conditionalFormatting>
  <conditionalFormatting sqref="U51">
    <cfRule type="cellIs" dxfId="28" priority="12" stopIfTrue="1" operator="equal">
      <formula>"ELIMINATED"</formula>
    </cfRule>
  </conditionalFormatting>
  <conditionalFormatting sqref="I51">
    <cfRule type="cellIs" dxfId="26" priority="11" stopIfTrue="1" operator="equal">
      <formula>"ELIMINATED"</formula>
    </cfRule>
  </conditionalFormatting>
  <conditionalFormatting sqref="I52">
    <cfRule type="cellIs" dxfId="24" priority="10" stopIfTrue="1" operator="equal">
      <formula>"ELIMINATED"</formula>
    </cfRule>
  </conditionalFormatting>
  <conditionalFormatting sqref="H52">
    <cfRule type="cellIs" dxfId="22" priority="9" stopIfTrue="1" operator="equal">
      <formula>"ELIMINATED"</formula>
    </cfRule>
  </conditionalFormatting>
  <conditionalFormatting sqref="H51">
    <cfRule type="cellIs" dxfId="20" priority="8" stopIfTrue="1" operator="equal">
      <formula>"ELIMINATED"</formula>
    </cfRule>
  </conditionalFormatting>
  <conditionalFormatting sqref="U47">
    <cfRule type="cellIs" dxfId="15" priority="7" stopIfTrue="1" operator="equal">
      <formula>"ELIMINATED"</formula>
    </cfRule>
  </conditionalFormatting>
  <conditionalFormatting sqref="U35">
    <cfRule type="cellIs" dxfId="13" priority="6" stopIfTrue="1" operator="equal">
      <formula>"ELIMINATED"</formula>
    </cfRule>
  </conditionalFormatting>
  <conditionalFormatting sqref="U34">
    <cfRule type="cellIs" dxfId="11" priority="5" stopIfTrue="1" operator="equal">
      <formula>"ELIMINATED"</formula>
    </cfRule>
  </conditionalFormatting>
  <conditionalFormatting sqref="I34">
    <cfRule type="cellIs" dxfId="7" priority="4" stopIfTrue="1" operator="equal">
      <formula>"ELIMINATED"</formula>
    </cfRule>
  </conditionalFormatting>
  <conditionalFormatting sqref="I35">
    <cfRule type="cellIs" dxfId="5" priority="3" stopIfTrue="1" operator="equal">
      <formula>"ELIMINATED"</formula>
    </cfRule>
  </conditionalFormatting>
  <conditionalFormatting sqref="H34">
    <cfRule type="cellIs" dxfId="3" priority="2" stopIfTrue="1" operator="equal">
      <formula>"ELIMINATED"</formula>
    </cfRule>
  </conditionalFormatting>
  <conditionalFormatting sqref="H35">
    <cfRule type="cellIs" dxfId="1" priority="1" stopIfTrue="1" operator="equal">
      <formula>"ELIMINATED"</formula>
    </cfRule>
  </conditionalFormatting>
  <dataValidations count="1">
    <dataValidation type="list" allowBlank="1" showInputMessage="1" showErrorMessage="1" sqref="U48:U50 U36:U46 U31:U33">
      <formula1>$U$7:$U$14</formula1>
    </dataValidation>
  </dataValidations>
  <printOptions gridLines="1"/>
  <pageMargins left="0.25" right="0.25" top="0.75" bottom="0.75" header="0.3" footer="0.3"/>
  <pageSetup paperSize="8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B108"/>
  <sheetViews>
    <sheetView zoomScale="110" zoomScaleNormal="110" workbookViewId="0">
      <pane xSplit="1" ySplit="30" topLeftCell="C31" activePane="bottomRight" state="frozen"/>
      <selection pane="topRight" activeCell="B1" sqref="B1"/>
      <selection pane="bottomLeft" activeCell="A31" sqref="A31"/>
      <selection pane="bottomRight" activeCell="Y47" sqref="Y47"/>
    </sheetView>
  </sheetViews>
  <sheetFormatPr defaultRowHeight="13.5" x14ac:dyDescent="0.25"/>
  <cols>
    <col min="1" max="1" width="3" style="15" customWidth="1"/>
    <col min="2" max="7" width="20.7109375" style="1" customWidth="1"/>
    <col min="8" max="8" width="8.42578125" style="1" customWidth="1"/>
    <col min="9" max="9" width="8" style="1" customWidth="1"/>
    <col min="10" max="10" width="8.28515625" style="1" customWidth="1"/>
    <col min="11" max="11" width="4.5703125" style="1" customWidth="1"/>
    <col min="12" max="12" width="6.28515625" style="1" hidden="1" customWidth="1"/>
    <col min="13" max="14" width="3.85546875" style="1" customWidth="1"/>
    <col min="15" max="15" width="6.140625" style="1" customWidth="1"/>
    <col min="16" max="16" width="7.85546875" style="1" customWidth="1"/>
    <col min="17" max="17" width="5.5703125" style="1" customWidth="1"/>
    <col min="18" max="18" width="5.42578125" style="1" customWidth="1"/>
    <col min="19" max="19" width="6" style="1" customWidth="1"/>
    <col min="20" max="20" width="6.42578125" style="1" customWidth="1"/>
    <col min="21" max="21" width="4.85546875" style="1" customWidth="1"/>
    <col min="22" max="22" width="6.85546875" style="1" customWidth="1"/>
    <col min="23" max="23" width="6.42578125" style="1" customWidth="1"/>
    <col min="24" max="24" width="7.42578125" style="1" customWidth="1"/>
    <col min="25" max="25" width="8.7109375" style="1" customWidth="1"/>
    <col min="27" max="27" width="9.85546875" hidden="1" customWidth="1"/>
  </cols>
  <sheetData>
    <row r="1" spans="1:27" s="25" customFormat="1" ht="8.25" customHeight="1" x14ac:dyDescent="0.25">
      <c r="A1" s="62"/>
      <c r="B1" s="63" t="s">
        <v>4</v>
      </c>
      <c r="C1" s="64"/>
      <c r="D1" s="64"/>
      <c r="E1" s="65" t="s">
        <v>15</v>
      </c>
      <c r="F1" s="116"/>
      <c r="G1" s="117"/>
      <c r="H1" s="88" t="s">
        <v>14</v>
      </c>
      <c r="I1" s="88"/>
      <c r="J1" s="117"/>
      <c r="K1" s="68"/>
      <c r="L1" s="68"/>
      <c r="M1" s="68"/>
      <c r="N1" s="39"/>
      <c r="O1" s="39"/>
      <c r="P1" s="39"/>
      <c r="Q1" s="39"/>
      <c r="R1" s="39"/>
      <c r="S1" s="39"/>
      <c r="T1" s="39"/>
      <c r="U1" s="103" t="s">
        <v>46</v>
      </c>
      <c r="V1" s="103"/>
      <c r="W1" s="103"/>
      <c r="X1" s="24"/>
      <c r="Y1" s="24"/>
    </row>
    <row r="2" spans="1:27" s="25" customFormat="1" ht="8.25" customHeight="1" x14ac:dyDescent="0.25">
      <c r="A2" s="69"/>
      <c r="B2" s="70" t="s">
        <v>45</v>
      </c>
      <c r="C2" s="71"/>
      <c r="D2" s="71"/>
      <c r="E2" s="129">
        <v>24</v>
      </c>
      <c r="F2" s="91"/>
      <c r="G2" s="91"/>
      <c r="H2" s="86" t="s">
        <v>5</v>
      </c>
      <c r="I2" s="86"/>
      <c r="U2" s="103" t="s">
        <v>10</v>
      </c>
      <c r="V2" s="103"/>
      <c r="W2" s="104"/>
      <c r="X2" s="26"/>
      <c r="Y2" s="26"/>
    </row>
    <row r="3" spans="1:27" s="25" customFormat="1" ht="8.25" customHeight="1" x14ac:dyDescent="0.25">
      <c r="A3" s="69"/>
      <c r="B3" s="70" t="s">
        <v>3</v>
      </c>
      <c r="C3" s="71"/>
      <c r="D3" s="71"/>
      <c r="E3" s="129">
        <v>7.25</v>
      </c>
      <c r="F3" s="91"/>
      <c r="G3" s="91"/>
      <c r="H3" s="86" t="s">
        <v>6</v>
      </c>
      <c r="I3" s="86"/>
      <c r="J3" s="71"/>
      <c r="U3" s="104" t="s">
        <v>38</v>
      </c>
      <c r="V3" s="104" t="s">
        <v>36</v>
      </c>
      <c r="W3" s="104"/>
      <c r="X3" s="26"/>
      <c r="Y3" s="26"/>
    </row>
    <row r="4" spans="1:27" s="25" customFormat="1" ht="8.25" customHeight="1" x14ac:dyDescent="0.25">
      <c r="A4" s="69"/>
      <c r="B4" s="70" t="s">
        <v>49</v>
      </c>
      <c r="C4" s="71"/>
      <c r="D4" s="71"/>
      <c r="E4" s="131">
        <f>+ROUNDUP(J4,0)</f>
        <v>199</v>
      </c>
      <c r="F4" s="92"/>
      <c r="G4" s="92"/>
      <c r="H4" s="86" t="s">
        <v>7</v>
      </c>
      <c r="I4" s="86"/>
      <c r="J4" s="86">
        <f>+E2/E3*60</f>
        <v>198.62068965517241</v>
      </c>
      <c r="U4" s="104" t="s">
        <v>39</v>
      </c>
      <c r="V4" s="104" t="s">
        <v>37</v>
      </c>
      <c r="W4" s="104"/>
      <c r="X4" s="26"/>
      <c r="Y4" s="26"/>
    </row>
    <row r="5" spans="1:27" s="25" customFormat="1" ht="8.25" customHeight="1" x14ac:dyDescent="0.25">
      <c r="A5" s="69"/>
      <c r="B5" s="70" t="s">
        <v>47</v>
      </c>
      <c r="C5" s="71"/>
      <c r="D5" s="71" t="s">
        <v>141</v>
      </c>
      <c r="E5" s="130">
        <v>0</v>
      </c>
      <c r="F5" s="92"/>
      <c r="G5" s="92"/>
      <c r="H5" s="86"/>
      <c r="I5" s="86"/>
      <c r="J5" s="71"/>
      <c r="K5" s="73"/>
      <c r="L5" s="73"/>
      <c r="M5" s="73"/>
      <c r="N5" s="43"/>
      <c r="O5" s="43"/>
      <c r="P5" s="43"/>
      <c r="Q5" s="43"/>
      <c r="R5" s="43"/>
      <c r="S5" s="43"/>
      <c r="T5" s="43"/>
      <c r="U5" s="104"/>
      <c r="V5" s="104"/>
      <c r="W5" s="104"/>
      <c r="X5" s="26"/>
      <c r="Y5" s="26"/>
    </row>
    <row r="6" spans="1:27" s="25" customFormat="1" ht="8.25" customHeight="1" x14ac:dyDescent="0.25">
      <c r="A6" s="69"/>
      <c r="B6" s="70" t="s">
        <v>50</v>
      </c>
      <c r="C6" s="73"/>
      <c r="D6" s="73"/>
      <c r="E6" s="77">
        <f>+E5+E4</f>
        <v>199</v>
      </c>
      <c r="F6" s="92"/>
      <c r="G6" s="92"/>
      <c r="H6" s="86"/>
      <c r="I6" s="86"/>
      <c r="J6" s="71"/>
      <c r="K6" s="73"/>
      <c r="L6" s="73"/>
      <c r="M6" s="73"/>
      <c r="N6" s="43"/>
      <c r="O6" s="43"/>
      <c r="P6" s="43"/>
      <c r="Q6" s="43"/>
      <c r="R6" s="43"/>
      <c r="S6" s="43"/>
      <c r="T6" s="43"/>
      <c r="U6" s="104" t="s">
        <v>40</v>
      </c>
      <c r="V6" s="104"/>
      <c r="W6" s="104"/>
      <c r="X6" s="26"/>
      <c r="Y6" s="26"/>
    </row>
    <row r="7" spans="1:27" s="25" customFormat="1" ht="8.25" customHeight="1" x14ac:dyDescent="0.25">
      <c r="A7" s="69"/>
      <c r="B7" s="78" t="s">
        <v>9</v>
      </c>
      <c r="C7" s="79"/>
      <c r="D7" s="79"/>
      <c r="E7" s="75">
        <f>+E6+60</f>
        <v>259</v>
      </c>
      <c r="F7" s="92"/>
      <c r="G7" s="92"/>
      <c r="H7" s="86" t="s">
        <v>8</v>
      </c>
      <c r="I7" s="83"/>
      <c r="J7" s="73"/>
      <c r="K7" s="73"/>
      <c r="L7" s="73"/>
      <c r="M7" s="73"/>
      <c r="N7" s="43"/>
      <c r="O7" s="43"/>
      <c r="P7" s="43"/>
      <c r="Q7" s="43"/>
      <c r="R7" s="43"/>
      <c r="S7" s="43"/>
      <c r="T7" s="43"/>
      <c r="U7" s="105" t="s">
        <v>11</v>
      </c>
      <c r="V7" s="106">
        <v>0.1</v>
      </c>
      <c r="W7" s="104"/>
      <c r="X7" s="26"/>
      <c r="Y7" s="26"/>
    </row>
    <row r="8" spans="1:27" s="25" customFormat="1" ht="8.25" customHeight="1" x14ac:dyDescent="0.25">
      <c r="A8" s="6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43"/>
      <c r="O8" s="43"/>
      <c r="P8" s="43"/>
      <c r="Q8" s="43"/>
      <c r="R8" s="43"/>
      <c r="S8" s="43"/>
      <c r="T8" s="43"/>
      <c r="U8" s="105">
        <v>1</v>
      </c>
      <c r="V8" s="106">
        <v>0.08</v>
      </c>
      <c r="W8" s="104"/>
      <c r="X8" s="27"/>
      <c r="Y8" s="27"/>
    </row>
    <row r="9" spans="1:27" s="25" customFormat="1" ht="8.25" hidden="1" customHeight="1" x14ac:dyDescent="0.2">
      <c r="A9" s="69"/>
      <c r="B9" s="80" t="s">
        <v>73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43"/>
      <c r="O9" s="43"/>
      <c r="P9" s="43"/>
      <c r="Q9" s="43"/>
      <c r="R9" s="43"/>
      <c r="S9" s="43"/>
      <c r="T9" s="43"/>
      <c r="U9" s="52">
        <v>2</v>
      </c>
      <c r="V9" s="53">
        <v>0.06</v>
      </c>
      <c r="W9" s="43"/>
      <c r="X9" s="28"/>
      <c r="Y9" s="28"/>
    </row>
    <row r="10" spans="1:27" s="25" customFormat="1" ht="8.25" hidden="1" customHeight="1" x14ac:dyDescent="0.2">
      <c r="A10" s="69"/>
      <c r="B10" s="73" t="s">
        <v>13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43"/>
      <c r="O10" s="43"/>
      <c r="P10" s="43"/>
      <c r="Q10" s="43"/>
      <c r="R10" s="43"/>
      <c r="S10" s="43"/>
      <c r="T10" s="43"/>
      <c r="U10" s="54">
        <v>3</v>
      </c>
      <c r="V10" s="55">
        <v>0.04</v>
      </c>
      <c r="W10" s="43"/>
      <c r="X10" s="28"/>
      <c r="Y10" s="28"/>
    </row>
    <row r="11" spans="1:27" s="25" customFormat="1" ht="8.25" hidden="1" customHeight="1" x14ac:dyDescent="0.2">
      <c r="A11" s="69"/>
      <c r="B11" s="73" t="s">
        <v>74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43"/>
      <c r="O11" s="43"/>
      <c r="P11" s="43"/>
      <c r="Q11" s="43"/>
      <c r="R11" s="43"/>
      <c r="S11" s="43"/>
      <c r="T11" s="43"/>
      <c r="U11" s="54">
        <v>4</v>
      </c>
      <c r="V11" s="55">
        <v>0.02</v>
      </c>
      <c r="W11" s="43"/>
      <c r="X11" s="28"/>
      <c r="Y11" s="28"/>
    </row>
    <row r="12" spans="1:27" s="25" customFormat="1" ht="8.25" hidden="1" customHeight="1" thickBot="1" x14ac:dyDescent="0.25">
      <c r="A12" s="69"/>
      <c r="B12" s="73" t="s">
        <v>75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43"/>
      <c r="O12" s="43"/>
      <c r="P12" s="43"/>
      <c r="Q12" s="43"/>
      <c r="R12" s="43"/>
      <c r="S12" s="43"/>
      <c r="T12" s="43"/>
      <c r="U12" s="56">
        <v>5</v>
      </c>
      <c r="V12" s="57">
        <v>0</v>
      </c>
      <c r="W12" s="43"/>
      <c r="X12" s="28"/>
      <c r="Y12" s="28"/>
      <c r="AA12" s="25" t="s">
        <v>12</v>
      </c>
    </row>
    <row r="13" spans="1:27" s="25" customFormat="1" ht="8.25" hidden="1" customHeight="1" x14ac:dyDescent="0.2">
      <c r="A13" s="69"/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43"/>
      <c r="O13" s="43"/>
      <c r="P13" s="43"/>
      <c r="Q13" s="43"/>
      <c r="R13" s="43"/>
      <c r="S13" s="43"/>
      <c r="T13" s="43"/>
      <c r="U13" s="58"/>
      <c r="V13" s="58"/>
      <c r="W13" s="43"/>
      <c r="X13" s="28"/>
      <c r="Y13" s="28"/>
      <c r="AA13" s="25" t="s">
        <v>51</v>
      </c>
    </row>
    <row r="14" spans="1:27" s="25" customFormat="1" ht="8.25" hidden="1" customHeight="1" x14ac:dyDescent="0.25">
      <c r="A14" s="6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43"/>
      <c r="O14" s="43"/>
      <c r="P14" s="43"/>
      <c r="Q14" s="43"/>
      <c r="R14" s="43"/>
      <c r="S14" s="43"/>
      <c r="T14" s="43"/>
      <c r="U14" s="59" t="s">
        <v>71</v>
      </c>
      <c r="V14" s="43"/>
      <c r="W14" s="43"/>
      <c r="X14" s="27"/>
      <c r="Y14" s="27"/>
      <c r="AA14" s="25" t="s">
        <v>52</v>
      </c>
    </row>
    <row r="15" spans="1:27" s="25" customFormat="1" ht="8.25" hidden="1" customHeight="1" x14ac:dyDescent="0.25">
      <c r="A15" s="81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29"/>
      <c r="Y15" s="29"/>
    </row>
    <row r="16" spans="1:27" s="25" customFormat="1" ht="8.25" hidden="1" customHeight="1" x14ac:dyDescent="0.25">
      <c r="A16" s="81" t="s">
        <v>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29"/>
      <c r="Y16" s="29"/>
    </row>
    <row r="17" spans="1:26" s="25" customFormat="1" ht="8.25" customHeight="1" x14ac:dyDescent="0.25">
      <c r="A17" s="81"/>
      <c r="B17" s="82"/>
      <c r="C17" s="82"/>
      <c r="D17" s="82"/>
      <c r="E17" s="82"/>
      <c r="F17" s="82"/>
      <c r="G17" s="322" t="s">
        <v>123</v>
      </c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60"/>
      <c r="U17" s="60"/>
      <c r="V17" s="60"/>
      <c r="W17" s="60"/>
      <c r="X17" s="29"/>
      <c r="Y17" s="29"/>
    </row>
    <row r="18" spans="1:26" s="25" customFormat="1" ht="8.25" customHeight="1" x14ac:dyDescent="0.25">
      <c r="A18" s="81"/>
      <c r="B18" s="82"/>
      <c r="C18" s="82"/>
      <c r="D18" s="82"/>
      <c r="E18" s="82"/>
      <c r="F18" s="8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60"/>
      <c r="U18" s="60"/>
      <c r="V18" s="320" t="s">
        <v>100</v>
      </c>
      <c r="W18" s="304">
        <f ca="1">NOW()</f>
        <v>41141.31448645833</v>
      </c>
      <c r="X18" s="304"/>
      <c r="Y18" s="29"/>
    </row>
    <row r="19" spans="1:26" s="25" customFormat="1" ht="8.25" customHeight="1" x14ac:dyDescent="0.25">
      <c r="A19" s="81"/>
      <c r="B19" s="82"/>
      <c r="C19" s="82"/>
      <c r="D19" s="82"/>
      <c r="E19" s="82"/>
      <c r="F19" s="8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60"/>
      <c r="U19" s="60"/>
      <c r="V19" s="320"/>
      <c r="W19" s="304"/>
      <c r="X19" s="304"/>
      <c r="Y19" s="29"/>
    </row>
    <row r="20" spans="1:26" s="25" customFormat="1" ht="8.25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29"/>
      <c r="Y20" s="29"/>
    </row>
    <row r="21" spans="1:26" s="25" customFormat="1" ht="21" customHeight="1" x14ac:dyDescent="0.2">
      <c r="A21" s="333" t="str">
        <f>+'10 km Ride - Section 1'!A21:Y21</f>
        <v xml:space="preserve"> TTT Navigation Ride 19th August 2012 (TFRC)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</row>
    <row r="22" spans="1:26" s="25" customFormat="1" ht="8.25" customHeight="1" x14ac:dyDescent="0.2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29"/>
      <c r="Y22" s="29"/>
    </row>
    <row r="23" spans="1:26" hidden="1" x14ac:dyDescent="0.25">
      <c r="A23" s="4" t="s">
        <v>16</v>
      </c>
      <c r="B23" s="4" t="s">
        <v>17</v>
      </c>
      <c r="C23" s="4" t="s">
        <v>18</v>
      </c>
      <c r="D23" s="2" t="s">
        <v>31</v>
      </c>
      <c r="E23" s="4" t="s">
        <v>19</v>
      </c>
      <c r="F23" s="2"/>
      <c r="G23" s="2"/>
      <c r="H23" s="6" t="s">
        <v>20</v>
      </c>
      <c r="I23" s="7" t="s">
        <v>21</v>
      </c>
      <c r="J23" s="7" t="s">
        <v>32</v>
      </c>
      <c r="K23" s="6" t="s">
        <v>33</v>
      </c>
      <c r="L23" s="31" t="s">
        <v>33</v>
      </c>
      <c r="M23" s="313" t="s">
        <v>22</v>
      </c>
      <c r="N23" s="313"/>
      <c r="O23" s="6" t="s">
        <v>23</v>
      </c>
      <c r="P23" s="7" t="s">
        <v>24</v>
      </c>
      <c r="Q23" s="6" t="s">
        <v>25</v>
      </c>
      <c r="R23" s="7" t="s">
        <v>26</v>
      </c>
      <c r="S23" s="6" t="s">
        <v>27</v>
      </c>
      <c r="T23" s="7" t="s">
        <v>34</v>
      </c>
      <c r="U23" s="4" t="s">
        <v>30</v>
      </c>
      <c r="V23" s="6" t="s">
        <v>41</v>
      </c>
      <c r="W23" s="5" t="s">
        <v>42</v>
      </c>
      <c r="X23" s="3" t="s">
        <v>35</v>
      </c>
      <c r="Y23" s="21" t="s">
        <v>43</v>
      </c>
      <c r="Z23" s="22"/>
    </row>
    <row r="24" spans="1:26" s="35" customFormat="1" ht="6.6" customHeight="1" x14ac:dyDescent="0.2">
      <c r="A24" s="295" t="s">
        <v>54</v>
      </c>
      <c r="B24" s="297" t="s">
        <v>0</v>
      </c>
      <c r="C24" s="297" t="s">
        <v>2</v>
      </c>
      <c r="D24" s="297" t="s">
        <v>1</v>
      </c>
      <c r="E24" s="297" t="s">
        <v>2</v>
      </c>
      <c r="F24" s="297" t="s">
        <v>84</v>
      </c>
      <c r="G24" s="297" t="s">
        <v>87</v>
      </c>
      <c r="H24" s="330" t="s">
        <v>55</v>
      </c>
      <c r="I24" s="330" t="s">
        <v>124</v>
      </c>
      <c r="J24" s="324" t="s">
        <v>102</v>
      </c>
      <c r="K24" s="324" t="s">
        <v>103</v>
      </c>
      <c r="L24" s="330" t="s">
        <v>58</v>
      </c>
      <c r="M24" s="341" t="s">
        <v>48</v>
      </c>
      <c r="N24" s="342"/>
      <c r="O24" s="324" t="s">
        <v>104</v>
      </c>
      <c r="P24" s="324" t="s">
        <v>105</v>
      </c>
      <c r="Q24" s="324" t="s">
        <v>61</v>
      </c>
      <c r="R24" s="324" t="s">
        <v>62</v>
      </c>
      <c r="S24" s="330" t="s">
        <v>63</v>
      </c>
      <c r="T24" s="324" t="s">
        <v>64</v>
      </c>
      <c r="U24" s="338" t="s">
        <v>126</v>
      </c>
      <c r="V24" s="324" t="s">
        <v>95</v>
      </c>
      <c r="W24" s="327" t="s">
        <v>96</v>
      </c>
      <c r="X24" s="335" t="s">
        <v>125</v>
      </c>
      <c r="Y24" s="335" t="s">
        <v>106</v>
      </c>
      <c r="Z24" s="288" t="s">
        <v>482</v>
      </c>
    </row>
    <row r="25" spans="1:26" s="35" customFormat="1" ht="6.6" customHeight="1" x14ac:dyDescent="0.2">
      <c r="A25" s="296"/>
      <c r="B25" s="298"/>
      <c r="C25" s="298"/>
      <c r="D25" s="298"/>
      <c r="E25" s="298"/>
      <c r="F25" s="298"/>
      <c r="G25" s="298"/>
      <c r="H25" s="331"/>
      <c r="I25" s="331"/>
      <c r="J25" s="325"/>
      <c r="K25" s="325"/>
      <c r="L25" s="331"/>
      <c r="M25" s="343"/>
      <c r="N25" s="344"/>
      <c r="O25" s="325"/>
      <c r="P25" s="325"/>
      <c r="Q25" s="325"/>
      <c r="R25" s="325"/>
      <c r="S25" s="331"/>
      <c r="T25" s="325"/>
      <c r="U25" s="339"/>
      <c r="V25" s="325"/>
      <c r="W25" s="328"/>
      <c r="X25" s="336"/>
      <c r="Y25" s="336"/>
      <c r="Z25" s="289"/>
    </row>
    <row r="26" spans="1:26" s="35" customFormat="1" ht="6.6" customHeight="1" x14ac:dyDescent="0.2">
      <c r="A26" s="296"/>
      <c r="B26" s="298"/>
      <c r="C26" s="298"/>
      <c r="D26" s="298"/>
      <c r="E26" s="298"/>
      <c r="F26" s="298"/>
      <c r="G26" s="298"/>
      <c r="H26" s="331"/>
      <c r="I26" s="331"/>
      <c r="J26" s="325"/>
      <c r="K26" s="325"/>
      <c r="L26" s="331"/>
      <c r="M26" s="343"/>
      <c r="N26" s="344"/>
      <c r="O26" s="325"/>
      <c r="P26" s="325"/>
      <c r="Q26" s="325"/>
      <c r="R26" s="325"/>
      <c r="S26" s="331"/>
      <c r="T26" s="325"/>
      <c r="U26" s="339"/>
      <c r="V26" s="325"/>
      <c r="W26" s="328"/>
      <c r="X26" s="336"/>
      <c r="Y26" s="336"/>
      <c r="Z26" s="289"/>
    </row>
    <row r="27" spans="1:26" s="35" customFormat="1" ht="6.6" customHeight="1" x14ac:dyDescent="0.2">
      <c r="A27" s="296"/>
      <c r="B27" s="298"/>
      <c r="C27" s="298"/>
      <c r="D27" s="298"/>
      <c r="E27" s="298"/>
      <c r="F27" s="298"/>
      <c r="G27" s="298"/>
      <c r="H27" s="331"/>
      <c r="I27" s="331"/>
      <c r="J27" s="325"/>
      <c r="K27" s="325"/>
      <c r="L27" s="331"/>
      <c r="M27" s="343"/>
      <c r="N27" s="344"/>
      <c r="O27" s="325"/>
      <c r="P27" s="325"/>
      <c r="Q27" s="325"/>
      <c r="R27" s="325"/>
      <c r="S27" s="331"/>
      <c r="T27" s="325"/>
      <c r="U27" s="339"/>
      <c r="V27" s="325"/>
      <c r="W27" s="328"/>
      <c r="X27" s="336"/>
      <c r="Y27" s="336"/>
      <c r="Z27" s="289"/>
    </row>
    <row r="28" spans="1:26" s="35" customFormat="1" ht="6.6" customHeight="1" x14ac:dyDescent="0.2">
      <c r="A28" s="296"/>
      <c r="B28" s="298"/>
      <c r="C28" s="298"/>
      <c r="D28" s="298"/>
      <c r="E28" s="298"/>
      <c r="F28" s="298"/>
      <c r="G28" s="298"/>
      <c r="H28" s="331"/>
      <c r="I28" s="331"/>
      <c r="J28" s="325"/>
      <c r="K28" s="325"/>
      <c r="L28" s="331"/>
      <c r="M28" s="343"/>
      <c r="N28" s="344"/>
      <c r="O28" s="325"/>
      <c r="P28" s="325"/>
      <c r="Q28" s="325"/>
      <c r="R28" s="325"/>
      <c r="S28" s="331"/>
      <c r="T28" s="325"/>
      <c r="U28" s="339"/>
      <c r="V28" s="325"/>
      <c r="W28" s="328"/>
      <c r="X28" s="336"/>
      <c r="Y28" s="336"/>
      <c r="Z28" s="289"/>
    </row>
    <row r="29" spans="1:26" s="36" customFormat="1" ht="6.6" customHeight="1" x14ac:dyDescent="0.2">
      <c r="A29" s="296"/>
      <c r="B29" s="298"/>
      <c r="C29" s="298"/>
      <c r="D29" s="298"/>
      <c r="E29" s="298"/>
      <c r="F29" s="298"/>
      <c r="G29" s="298"/>
      <c r="H29" s="331"/>
      <c r="I29" s="331"/>
      <c r="J29" s="325"/>
      <c r="K29" s="325"/>
      <c r="L29" s="331"/>
      <c r="M29" s="343"/>
      <c r="N29" s="344"/>
      <c r="O29" s="325"/>
      <c r="P29" s="325"/>
      <c r="Q29" s="325"/>
      <c r="R29" s="325"/>
      <c r="S29" s="331"/>
      <c r="T29" s="325"/>
      <c r="U29" s="339"/>
      <c r="V29" s="325"/>
      <c r="W29" s="328"/>
      <c r="X29" s="336"/>
      <c r="Y29" s="336"/>
      <c r="Z29" s="289"/>
    </row>
    <row r="30" spans="1:26" s="36" customFormat="1" ht="6" customHeight="1" x14ac:dyDescent="0.2">
      <c r="A30" s="334"/>
      <c r="B30" s="323"/>
      <c r="C30" s="323"/>
      <c r="D30" s="323"/>
      <c r="E30" s="323"/>
      <c r="F30" s="323"/>
      <c r="G30" s="323"/>
      <c r="H30" s="332"/>
      <c r="I30" s="332"/>
      <c r="J30" s="326"/>
      <c r="K30" s="326"/>
      <c r="L30" s="332"/>
      <c r="M30" s="345"/>
      <c r="N30" s="346"/>
      <c r="O30" s="326"/>
      <c r="P30" s="326"/>
      <c r="Q30" s="326"/>
      <c r="R30" s="326"/>
      <c r="S30" s="332"/>
      <c r="T30" s="326"/>
      <c r="U30" s="340"/>
      <c r="V30" s="326"/>
      <c r="W30" s="329"/>
      <c r="X30" s="337"/>
      <c r="Y30" s="337"/>
      <c r="Z30" s="290"/>
    </row>
    <row r="31" spans="1:26" s="161" customFormat="1" ht="15.75" x14ac:dyDescent="0.25">
      <c r="A31" s="151">
        <v>41</v>
      </c>
      <c r="B31" s="213" t="s">
        <v>317</v>
      </c>
      <c r="C31" s="213" t="s">
        <v>318</v>
      </c>
      <c r="D31" s="213" t="s">
        <v>319</v>
      </c>
      <c r="E31" s="213" t="s">
        <v>320</v>
      </c>
      <c r="F31" s="215" t="s">
        <v>316</v>
      </c>
      <c r="G31" s="215" t="s">
        <v>143</v>
      </c>
      <c r="H31" s="152">
        <v>0.34375</v>
      </c>
      <c r="I31" s="183">
        <v>0.4770833333333333</v>
      </c>
      <c r="J31" s="154">
        <f>+I31-H31</f>
        <v>0.1333333333333333</v>
      </c>
      <c r="K31" s="155">
        <f>ROUNDUP(L31,0)</f>
        <v>192</v>
      </c>
      <c r="L31" s="155">
        <f>+J31*60*24</f>
        <v>191.99999999999994</v>
      </c>
      <c r="M31" s="155">
        <f t="shared" ref="M31:M50" si="0">+$E$6-5</f>
        <v>194</v>
      </c>
      <c r="N31" s="156">
        <f t="shared" ref="N31:N50" si="1">+$E$6+5</f>
        <v>204</v>
      </c>
      <c r="O31" s="151">
        <f>IF(K31&lt;M31,M31-K31,0)</f>
        <v>2</v>
      </c>
      <c r="P31" s="156">
        <f t="shared" ref="P31:P50" si="2">IF(K31&gt;E$7,"ELIMINATED",IF(K31&gt;N31,K31-N31,0))</f>
        <v>0</v>
      </c>
      <c r="Q31" s="151">
        <f>O31*2</f>
        <v>4</v>
      </c>
      <c r="R31" s="156">
        <f>IF(P31="Eliminated", P31,P31*1)</f>
        <v>0</v>
      </c>
      <c r="S31" s="185">
        <v>160</v>
      </c>
      <c r="T31" s="158">
        <f>IF(R31="eliminated",R31,S31-(R31+Q31))</f>
        <v>156</v>
      </c>
      <c r="U31" s="185" t="s">
        <v>11</v>
      </c>
      <c r="V31" s="159">
        <f t="shared" ref="V31:V38" si="3">IF(U31="Adv",$V$7,IF(U31=1, $V$8,IF(U31=2,$V$9,IF(U31=3,$V$10,IF(U31=4,$V$11,IF(U31=5,0,IF(U31="N/A",U31,"ERR")))))))</f>
        <v>0.1</v>
      </c>
      <c r="W31" s="151">
        <f>IF(T31="Eliminated",T31,IF(V31="N/A",V31,T31*V31))</f>
        <v>15.600000000000001</v>
      </c>
      <c r="X31" s="151">
        <f>IF(W31="Eliminated",W31,IF(W31="N/A",W31,T31-W31))</f>
        <v>140.4</v>
      </c>
      <c r="Y31" s="151">
        <f>IF(X31="ELIMINATED", X31,RANK(X31,X$31:X$50,0))</f>
        <v>1</v>
      </c>
      <c r="Z31" s="160">
        <v>1</v>
      </c>
    </row>
    <row r="32" spans="1:26" s="254" customFormat="1" ht="15" x14ac:dyDescent="0.25">
      <c r="A32" s="243">
        <f>+A31+2</f>
        <v>43</v>
      </c>
      <c r="B32" s="244" t="s">
        <v>322</v>
      </c>
      <c r="C32" s="244" t="s">
        <v>323</v>
      </c>
      <c r="D32" s="244" t="s">
        <v>324</v>
      </c>
      <c r="E32" s="244" t="s">
        <v>476</v>
      </c>
      <c r="F32" s="245" t="s">
        <v>321</v>
      </c>
      <c r="G32" s="245" t="s">
        <v>148</v>
      </c>
      <c r="H32" s="259">
        <v>0.35763888888888884</v>
      </c>
      <c r="I32" s="247">
        <v>0.523900462962963</v>
      </c>
      <c r="J32" s="248">
        <f t="shared" ref="J32:J42" si="4">+I32-H32</f>
        <v>0.16626157407407416</v>
      </c>
      <c r="K32" s="249">
        <f t="shared" ref="K32:K42" si="5">ROUNDUP(L32,0)</f>
        <v>240</v>
      </c>
      <c r="L32" s="249">
        <f t="shared" ref="L32:L42" si="6">+J32*60*24</f>
        <v>239.4166666666668</v>
      </c>
      <c r="M32" s="249">
        <f t="shared" si="0"/>
        <v>194</v>
      </c>
      <c r="N32" s="249">
        <f t="shared" si="1"/>
        <v>204</v>
      </c>
      <c r="O32" s="243">
        <f t="shared" ref="O32:O42" si="7">IF(K32&lt;M32,M32-K32,0)</f>
        <v>0</v>
      </c>
      <c r="P32" s="249">
        <f t="shared" si="2"/>
        <v>36</v>
      </c>
      <c r="Q32" s="243">
        <f t="shared" ref="Q32:Q42" si="8">O32*2</f>
        <v>0</v>
      </c>
      <c r="R32" s="249">
        <f t="shared" ref="R32:R42" si="9">IF(P32="Eliminated", P32,P32*1)</f>
        <v>36</v>
      </c>
      <c r="S32" s="251">
        <v>29</v>
      </c>
      <c r="T32" s="252">
        <f>IF(R32="eliminated",R32,S32-(R32+Q32))</f>
        <v>-7</v>
      </c>
      <c r="U32" s="251">
        <v>5</v>
      </c>
      <c r="V32" s="253">
        <f t="shared" si="3"/>
        <v>0</v>
      </c>
      <c r="W32" s="243">
        <f t="shared" ref="W32" si="10">IF(T32="Eliminated",T32,IF(V32="N/A",V32,T32*V32))</f>
        <v>0</v>
      </c>
      <c r="X32" s="243">
        <f t="shared" ref="X32" si="11">IF(W32="Eliminated",W32,IF(W32="N/A",W32,T32-W32))</f>
        <v>-7</v>
      </c>
      <c r="Y32" s="243">
        <f>IF(X32="ELIMINATED", X32,RANK(X32,X$31:X$50,0))</f>
        <v>17</v>
      </c>
      <c r="Z32" s="260" t="s">
        <v>472</v>
      </c>
    </row>
    <row r="33" spans="1:26" s="161" customFormat="1" ht="15.75" x14ac:dyDescent="0.25">
      <c r="A33" s="171">
        <f>+A32+2</f>
        <v>45</v>
      </c>
      <c r="B33" s="213" t="s">
        <v>326</v>
      </c>
      <c r="C33" s="213" t="s">
        <v>327</v>
      </c>
      <c r="D33" s="213" t="s">
        <v>328</v>
      </c>
      <c r="E33" s="213" t="s">
        <v>329</v>
      </c>
      <c r="F33" s="215" t="s">
        <v>325</v>
      </c>
      <c r="G33" s="215" t="s">
        <v>149</v>
      </c>
      <c r="H33" s="152">
        <v>0.36458333333333331</v>
      </c>
      <c r="I33" s="153">
        <v>0.49809027777777781</v>
      </c>
      <c r="J33" s="154">
        <f t="shared" si="4"/>
        <v>0.1335069444444445</v>
      </c>
      <c r="K33" s="155">
        <f t="shared" si="5"/>
        <v>193</v>
      </c>
      <c r="L33" s="155">
        <f t="shared" si="6"/>
        <v>192.25000000000006</v>
      </c>
      <c r="M33" s="155">
        <f t="shared" si="0"/>
        <v>194</v>
      </c>
      <c r="N33" s="156">
        <f t="shared" si="1"/>
        <v>204</v>
      </c>
      <c r="O33" s="151">
        <f t="shared" si="7"/>
        <v>1</v>
      </c>
      <c r="P33" s="156">
        <f t="shared" si="2"/>
        <v>0</v>
      </c>
      <c r="Q33" s="151">
        <f t="shared" si="8"/>
        <v>2</v>
      </c>
      <c r="R33" s="156">
        <f t="shared" si="9"/>
        <v>0</v>
      </c>
      <c r="S33" s="185">
        <v>54</v>
      </c>
      <c r="T33" s="158">
        <f>IF(R33="eliminated",R33,S33-(R33+Q33))</f>
        <v>52</v>
      </c>
      <c r="U33" s="185">
        <v>5</v>
      </c>
      <c r="V33" s="159">
        <f t="shared" si="3"/>
        <v>0</v>
      </c>
      <c r="W33" s="151">
        <f>IF(T33="Eliminated",T33,IF(V33="N/A",V33,T33*V33))</f>
        <v>0</v>
      </c>
      <c r="X33" s="151">
        <f>IF(W33="Eliminated",W33,IF(W33="N/A",W33,T33-W33))</f>
        <v>52</v>
      </c>
      <c r="Y33" s="151">
        <f>IF(X33="ELIMINATED", X33,RANK(X33,X$31:X$50,0))</f>
        <v>15</v>
      </c>
      <c r="Z33" s="160"/>
    </row>
    <row r="34" spans="1:26" s="161" customFormat="1" ht="15.75" x14ac:dyDescent="0.25">
      <c r="A34" s="171"/>
      <c r="B34" s="213"/>
      <c r="C34" s="213"/>
      <c r="D34" s="213"/>
      <c r="E34" s="214"/>
      <c r="F34" s="215"/>
      <c r="G34" s="215"/>
      <c r="H34" s="215"/>
      <c r="I34" s="215"/>
      <c r="J34" s="154"/>
      <c r="K34" s="155"/>
      <c r="L34" s="155"/>
      <c r="M34" s="155"/>
      <c r="N34" s="156"/>
      <c r="O34" s="151"/>
      <c r="P34" s="156"/>
      <c r="Q34" s="151"/>
      <c r="R34" s="156"/>
      <c r="S34" s="215"/>
      <c r="T34" s="158"/>
      <c r="U34" s="215"/>
      <c r="V34" s="159"/>
      <c r="W34" s="151"/>
      <c r="X34" s="151"/>
      <c r="Y34" s="215"/>
      <c r="Z34" s="160"/>
    </row>
    <row r="35" spans="1:26" s="182" customFormat="1" ht="12.75" x14ac:dyDescent="0.2">
      <c r="F35" s="217"/>
      <c r="G35" s="217"/>
      <c r="H35" s="217"/>
      <c r="I35" s="217"/>
      <c r="J35" s="154"/>
      <c r="K35" s="155"/>
      <c r="L35" s="155"/>
      <c r="M35" s="155"/>
      <c r="N35" s="156"/>
      <c r="O35" s="151"/>
      <c r="P35" s="156"/>
      <c r="Q35" s="151"/>
      <c r="R35" s="156"/>
      <c r="S35" s="217"/>
      <c r="T35" s="158"/>
      <c r="U35" s="217"/>
      <c r="V35" s="159"/>
      <c r="W35" s="151"/>
      <c r="X35" s="151"/>
      <c r="Y35" s="217"/>
      <c r="Z35" s="181"/>
    </row>
    <row r="36" spans="1:26" s="161" customFormat="1" ht="15.75" x14ac:dyDescent="0.25">
      <c r="A36" s="171">
        <v>49</v>
      </c>
      <c r="B36" s="213" t="s">
        <v>330</v>
      </c>
      <c r="C36" s="213" t="s">
        <v>331</v>
      </c>
      <c r="D36" s="213" t="s">
        <v>332</v>
      </c>
      <c r="E36" s="213" t="s">
        <v>333</v>
      </c>
      <c r="F36" s="215" t="s">
        <v>157</v>
      </c>
      <c r="G36" s="215" t="s">
        <v>158</v>
      </c>
      <c r="H36" s="152">
        <v>0.38680555555555557</v>
      </c>
      <c r="I36" s="153">
        <v>0.53767361111111112</v>
      </c>
      <c r="J36" s="154">
        <f t="shared" si="4"/>
        <v>0.15086805555555555</v>
      </c>
      <c r="K36" s="155">
        <f t="shared" si="5"/>
        <v>218</v>
      </c>
      <c r="L36" s="155">
        <f t="shared" si="6"/>
        <v>217.24999999999997</v>
      </c>
      <c r="M36" s="155">
        <f t="shared" si="0"/>
        <v>194</v>
      </c>
      <c r="N36" s="156">
        <f t="shared" si="1"/>
        <v>204</v>
      </c>
      <c r="O36" s="151">
        <f t="shared" si="7"/>
        <v>0</v>
      </c>
      <c r="P36" s="156">
        <f t="shared" si="2"/>
        <v>14</v>
      </c>
      <c r="Q36" s="151">
        <f t="shared" si="8"/>
        <v>0</v>
      </c>
      <c r="R36" s="156">
        <f t="shared" si="9"/>
        <v>14</v>
      </c>
      <c r="S36" s="185">
        <v>117</v>
      </c>
      <c r="T36" s="158">
        <f t="shared" ref="T36:T50" si="12">IF(R36="eliminated",R36,S36-(R36+Q36))</f>
        <v>103</v>
      </c>
      <c r="U36" s="185">
        <v>5</v>
      </c>
      <c r="V36" s="159">
        <f t="shared" si="3"/>
        <v>0</v>
      </c>
      <c r="W36" s="151">
        <f>IF(T36="Eliminated",T36,IF(V36="N/A",V36,T36*V36))</f>
        <v>0</v>
      </c>
      <c r="X36" s="151">
        <f>IF(W36="Eliminated",W36,IF(W36="N/A",W36,T36-W36))</f>
        <v>103</v>
      </c>
      <c r="Y36" s="151">
        <f t="shared" ref="Y36:Y46" si="13">IF(X36="ELIMINATED", X36,RANK(X36,X$31:X$50,0))</f>
        <v>8</v>
      </c>
      <c r="Z36" s="160">
        <v>8</v>
      </c>
    </row>
    <row r="37" spans="1:26" s="161" customFormat="1" ht="15.75" x14ac:dyDescent="0.25">
      <c r="A37" s="171">
        <f t="shared" ref="A37:A50" si="14">+A36+2</f>
        <v>51</v>
      </c>
      <c r="B37" s="213" t="s">
        <v>334</v>
      </c>
      <c r="C37" s="213" t="s">
        <v>335</v>
      </c>
      <c r="D37" s="213" t="s">
        <v>336</v>
      </c>
      <c r="E37" s="214" t="s">
        <v>337</v>
      </c>
      <c r="F37" s="215" t="s">
        <v>162</v>
      </c>
      <c r="G37" s="215" t="s">
        <v>163</v>
      </c>
      <c r="H37" s="152">
        <v>0.39374999999999999</v>
      </c>
      <c r="I37" s="153">
        <v>0.54137731481481477</v>
      </c>
      <c r="J37" s="154">
        <f t="shared" si="4"/>
        <v>0.14762731481481478</v>
      </c>
      <c r="K37" s="155">
        <f t="shared" si="5"/>
        <v>213</v>
      </c>
      <c r="L37" s="155">
        <f t="shared" si="6"/>
        <v>212.58333333333331</v>
      </c>
      <c r="M37" s="155">
        <f t="shared" si="0"/>
        <v>194</v>
      </c>
      <c r="N37" s="156">
        <f t="shared" si="1"/>
        <v>204</v>
      </c>
      <c r="O37" s="151">
        <f t="shared" si="7"/>
        <v>0</v>
      </c>
      <c r="P37" s="156">
        <f t="shared" si="2"/>
        <v>9</v>
      </c>
      <c r="Q37" s="151">
        <f t="shared" si="8"/>
        <v>0</v>
      </c>
      <c r="R37" s="156">
        <f t="shared" si="9"/>
        <v>9</v>
      </c>
      <c r="S37" s="185">
        <v>119</v>
      </c>
      <c r="T37" s="158">
        <f t="shared" si="12"/>
        <v>110</v>
      </c>
      <c r="U37" s="185">
        <v>5</v>
      </c>
      <c r="V37" s="159">
        <f t="shared" si="3"/>
        <v>0</v>
      </c>
      <c r="W37" s="151">
        <f>IF(T37="Eliminated",T37,IF(V37="N/A",V37,T37*V37))</f>
        <v>0</v>
      </c>
      <c r="X37" s="151">
        <f>IF(W37="Eliminated",W37,IF(W37="N/A",W37,T37-W37))</f>
        <v>110</v>
      </c>
      <c r="Y37" s="151">
        <f t="shared" si="13"/>
        <v>6</v>
      </c>
      <c r="Z37" s="160">
        <v>6</v>
      </c>
    </row>
    <row r="38" spans="1:26" s="161" customFormat="1" ht="18.75" x14ac:dyDescent="0.3">
      <c r="A38" s="171">
        <f t="shared" si="14"/>
        <v>53</v>
      </c>
      <c r="B38" s="213" t="s">
        <v>338</v>
      </c>
      <c r="C38" s="213" t="s">
        <v>339</v>
      </c>
      <c r="D38" s="213" t="s">
        <v>340</v>
      </c>
      <c r="E38" s="213" t="s">
        <v>446</v>
      </c>
      <c r="F38" s="215" t="s">
        <v>167</v>
      </c>
      <c r="G38" s="215" t="s">
        <v>168</v>
      </c>
      <c r="H38" s="152">
        <v>0.39930555555555552</v>
      </c>
      <c r="I38" s="153">
        <v>0.54664351851851845</v>
      </c>
      <c r="J38" s="154">
        <f t="shared" si="4"/>
        <v>0.14733796296296292</v>
      </c>
      <c r="K38" s="155">
        <f t="shared" si="5"/>
        <v>213</v>
      </c>
      <c r="L38" s="155">
        <f t="shared" si="6"/>
        <v>212.1666666666666</v>
      </c>
      <c r="M38" s="155">
        <f t="shared" si="0"/>
        <v>194</v>
      </c>
      <c r="N38" s="156">
        <f t="shared" si="1"/>
        <v>204</v>
      </c>
      <c r="O38" s="151">
        <f t="shared" si="7"/>
        <v>0</v>
      </c>
      <c r="P38" s="156">
        <f t="shared" si="2"/>
        <v>9</v>
      </c>
      <c r="Q38" s="151">
        <f t="shared" si="8"/>
        <v>0</v>
      </c>
      <c r="R38" s="156">
        <f t="shared" si="9"/>
        <v>9</v>
      </c>
      <c r="S38" s="185">
        <v>136</v>
      </c>
      <c r="T38" s="158">
        <f t="shared" si="12"/>
        <v>127</v>
      </c>
      <c r="U38" s="185">
        <v>5</v>
      </c>
      <c r="V38" s="159">
        <f t="shared" si="3"/>
        <v>0</v>
      </c>
      <c r="W38" s="151">
        <f>IF(T38="Eliminated",T38,IF(V38="N/A",V38,T38*V38))</f>
        <v>0</v>
      </c>
      <c r="X38" s="151">
        <f>IF(W38="Eliminated",W38,IF(W38="N/A",W38,T38-W38))</f>
        <v>127</v>
      </c>
      <c r="Y38" s="151">
        <f t="shared" si="13"/>
        <v>3</v>
      </c>
      <c r="Z38" s="160">
        <v>3</v>
      </c>
    </row>
    <row r="39" spans="1:26" s="182" customFormat="1" ht="15.75" x14ac:dyDescent="0.25">
      <c r="A39" s="171">
        <f t="shared" si="14"/>
        <v>55</v>
      </c>
      <c r="B39" s="213" t="s">
        <v>341</v>
      </c>
      <c r="C39" s="213" t="s">
        <v>342</v>
      </c>
      <c r="D39" s="213" t="s">
        <v>343</v>
      </c>
      <c r="E39" s="214" t="s">
        <v>344</v>
      </c>
      <c r="F39" s="215" t="s">
        <v>172</v>
      </c>
      <c r="G39" s="215" t="s">
        <v>173</v>
      </c>
      <c r="H39" s="152">
        <v>0.40625</v>
      </c>
      <c r="I39" s="184">
        <v>0.55256944444444445</v>
      </c>
      <c r="J39" s="154">
        <f t="shared" si="4"/>
        <v>0.14631944444444445</v>
      </c>
      <c r="K39" s="155">
        <f t="shared" si="5"/>
        <v>211</v>
      </c>
      <c r="L39" s="155">
        <f t="shared" si="6"/>
        <v>210.7</v>
      </c>
      <c r="M39" s="155">
        <f t="shared" si="0"/>
        <v>194</v>
      </c>
      <c r="N39" s="156">
        <f t="shared" si="1"/>
        <v>204</v>
      </c>
      <c r="O39" s="151">
        <f t="shared" si="7"/>
        <v>0</v>
      </c>
      <c r="P39" s="156">
        <f t="shared" si="2"/>
        <v>7</v>
      </c>
      <c r="Q39" s="151">
        <f t="shared" si="8"/>
        <v>0</v>
      </c>
      <c r="R39" s="156">
        <f t="shared" si="9"/>
        <v>7</v>
      </c>
      <c r="S39" s="185">
        <v>89</v>
      </c>
      <c r="T39" s="158">
        <f t="shared" si="12"/>
        <v>82</v>
      </c>
      <c r="U39" s="185">
        <v>5</v>
      </c>
      <c r="V39" s="159">
        <f t="shared" ref="V39" si="15">IF(U39="Adv",$V$7,IF(U39=1, $V$8,IF(U39=2,$V$9,IF(U39=3,$V$10,IF(U39=4,$V$11,IF(U39=5,0,IF(U39="N/A",U39,"ERR")))))))</f>
        <v>0</v>
      </c>
      <c r="W39" s="151">
        <f t="shared" ref="W39" si="16">IF(T39="Eliminated",T39,IF(V39="N/A",V39,T39*V39))</f>
        <v>0</v>
      </c>
      <c r="X39" s="151">
        <f t="shared" ref="X39" si="17">IF(W39="Eliminated",W39,IF(W39="N/A",W39,T39-W39))</f>
        <v>82</v>
      </c>
      <c r="Y39" s="151">
        <f t="shared" si="13"/>
        <v>12</v>
      </c>
      <c r="Z39" s="181"/>
    </row>
    <row r="40" spans="1:26" s="161" customFormat="1" ht="18.75" x14ac:dyDescent="0.3">
      <c r="A40" s="171">
        <f t="shared" si="14"/>
        <v>57</v>
      </c>
      <c r="B40" s="213" t="s">
        <v>345</v>
      </c>
      <c r="C40" s="213" t="s">
        <v>346</v>
      </c>
      <c r="D40" s="213" t="s">
        <v>347</v>
      </c>
      <c r="E40" s="213" t="s">
        <v>447</v>
      </c>
      <c r="F40" s="215" t="s">
        <v>177</v>
      </c>
      <c r="G40" s="215" t="s">
        <v>178</v>
      </c>
      <c r="H40" s="152">
        <v>0.41319444444444442</v>
      </c>
      <c r="I40" s="153">
        <v>0.56782407407407409</v>
      </c>
      <c r="J40" s="154">
        <f t="shared" si="4"/>
        <v>0.15462962962962967</v>
      </c>
      <c r="K40" s="155">
        <f t="shared" si="5"/>
        <v>223</v>
      </c>
      <c r="L40" s="155">
        <f t="shared" si="6"/>
        <v>222.66666666666674</v>
      </c>
      <c r="M40" s="155">
        <f t="shared" si="0"/>
        <v>194</v>
      </c>
      <c r="N40" s="156">
        <f t="shared" si="1"/>
        <v>204</v>
      </c>
      <c r="O40" s="151">
        <f t="shared" si="7"/>
        <v>0</v>
      </c>
      <c r="P40" s="156">
        <f t="shared" si="2"/>
        <v>19</v>
      </c>
      <c r="Q40" s="151">
        <f t="shared" si="8"/>
        <v>0</v>
      </c>
      <c r="R40" s="156">
        <f t="shared" si="9"/>
        <v>19</v>
      </c>
      <c r="S40" s="185">
        <v>98</v>
      </c>
      <c r="T40" s="158">
        <f t="shared" si="12"/>
        <v>79</v>
      </c>
      <c r="U40" s="185">
        <v>5</v>
      </c>
      <c r="V40" s="159">
        <f t="shared" ref="V40:V50" si="18">IF(U40="Adv",$V$7,IF(U40=1, $V$8,IF(U40=2,$V$9,IF(U40=3,$V$10,IF(U40=4,$V$11,IF(U40=5,0,IF(U40="N/A",U40,"ERR")))))))</f>
        <v>0</v>
      </c>
      <c r="W40" s="151">
        <f t="shared" ref="W40:W50" si="19">IF(T40="Eliminated",T40,IF(V40="N/A",V40,T40*V40))</f>
        <v>0</v>
      </c>
      <c r="X40" s="151">
        <f t="shared" ref="X40:X50" si="20">IF(W40="Eliminated",W40,IF(W40="N/A",W40,T40-W40))</f>
        <v>79</v>
      </c>
      <c r="Y40" s="151">
        <f t="shared" si="13"/>
        <v>13</v>
      </c>
      <c r="Z40" s="160"/>
    </row>
    <row r="41" spans="1:26" s="161" customFormat="1" ht="15.75" x14ac:dyDescent="0.25">
      <c r="A41" s="171">
        <f t="shared" si="14"/>
        <v>59</v>
      </c>
      <c r="B41" s="213" t="s">
        <v>348</v>
      </c>
      <c r="C41" s="213" t="s">
        <v>349</v>
      </c>
      <c r="D41" s="213" t="s">
        <v>350</v>
      </c>
      <c r="E41" s="218" t="s">
        <v>464</v>
      </c>
      <c r="F41" s="215" t="s">
        <v>182</v>
      </c>
      <c r="G41" s="215" t="s">
        <v>183</v>
      </c>
      <c r="H41" s="152">
        <v>0.42013888888888884</v>
      </c>
      <c r="I41" s="153">
        <v>0.55868055555555551</v>
      </c>
      <c r="J41" s="154">
        <f t="shared" si="4"/>
        <v>0.13854166666666667</v>
      </c>
      <c r="K41" s="155">
        <f t="shared" si="5"/>
        <v>200</v>
      </c>
      <c r="L41" s="155">
        <f t="shared" si="6"/>
        <v>199.5</v>
      </c>
      <c r="M41" s="155">
        <f t="shared" si="0"/>
        <v>194</v>
      </c>
      <c r="N41" s="156">
        <f t="shared" si="1"/>
        <v>204</v>
      </c>
      <c r="O41" s="151">
        <f t="shared" si="7"/>
        <v>0</v>
      </c>
      <c r="P41" s="156">
        <f t="shared" si="2"/>
        <v>0</v>
      </c>
      <c r="Q41" s="151">
        <f t="shared" si="8"/>
        <v>0</v>
      </c>
      <c r="R41" s="156">
        <f t="shared" si="9"/>
        <v>0</v>
      </c>
      <c r="S41" s="185">
        <v>117</v>
      </c>
      <c r="T41" s="158">
        <f t="shared" si="12"/>
        <v>117</v>
      </c>
      <c r="U41" s="185">
        <v>4</v>
      </c>
      <c r="V41" s="159">
        <f t="shared" si="18"/>
        <v>0.02</v>
      </c>
      <c r="W41" s="151">
        <f t="shared" si="19"/>
        <v>2.34</v>
      </c>
      <c r="X41" s="151">
        <f t="shared" si="20"/>
        <v>114.66</v>
      </c>
      <c r="Y41" s="151">
        <f t="shared" si="13"/>
        <v>5</v>
      </c>
      <c r="Z41" s="160">
        <v>5</v>
      </c>
    </row>
    <row r="42" spans="1:26" s="254" customFormat="1" ht="15" x14ac:dyDescent="0.25">
      <c r="A42" s="243">
        <f t="shared" si="14"/>
        <v>61</v>
      </c>
      <c r="B42" s="244" t="s">
        <v>351</v>
      </c>
      <c r="C42" s="255" t="s">
        <v>352</v>
      </c>
      <c r="D42" s="244" t="s">
        <v>353</v>
      </c>
      <c r="E42" s="244" t="s">
        <v>483</v>
      </c>
      <c r="F42" s="245" t="s">
        <v>187</v>
      </c>
      <c r="G42" s="245" t="s">
        <v>188</v>
      </c>
      <c r="H42" s="259">
        <v>0.4458333333333333</v>
      </c>
      <c r="I42" s="247">
        <v>0.59886574074074073</v>
      </c>
      <c r="J42" s="248">
        <f t="shared" si="4"/>
        <v>0.15303240740740742</v>
      </c>
      <c r="K42" s="249">
        <f t="shared" si="5"/>
        <v>221</v>
      </c>
      <c r="L42" s="249">
        <f t="shared" si="6"/>
        <v>220.36666666666667</v>
      </c>
      <c r="M42" s="249">
        <f t="shared" si="0"/>
        <v>194</v>
      </c>
      <c r="N42" s="249">
        <f t="shared" si="1"/>
        <v>204</v>
      </c>
      <c r="O42" s="243">
        <f t="shared" si="7"/>
        <v>0</v>
      </c>
      <c r="P42" s="249">
        <f t="shared" si="2"/>
        <v>17</v>
      </c>
      <c r="Q42" s="243">
        <f t="shared" si="8"/>
        <v>0</v>
      </c>
      <c r="R42" s="249">
        <f t="shared" si="9"/>
        <v>17</v>
      </c>
      <c r="S42" s="251">
        <v>96</v>
      </c>
      <c r="T42" s="252">
        <f t="shared" si="12"/>
        <v>79</v>
      </c>
      <c r="U42" s="251">
        <v>5</v>
      </c>
      <c r="V42" s="253">
        <f t="shared" si="18"/>
        <v>0</v>
      </c>
      <c r="W42" s="243">
        <f t="shared" si="19"/>
        <v>0</v>
      </c>
      <c r="X42" s="243">
        <f t="shared" si="20"/>
        <v>79</v>
      </c>
      <c r="Y42" s="243">
        <f t="shared" si="13"/>
        <v>13</v>
      </c>
      <c r="Z42" s="260" t="s">
        <v>472</v>
      </c>
    </row>
    <row r="43" spans="1:26" s="254" customFormat="1" ht="15" x14ac:dyDescent="0.25">
      <c r="A43" s="243">
        <f t="shared" si="14"/>
        <v>63</v>
      </c>
      <c r="B43" s="244" t="s">
        <v>354</v>
      </c>
      <c r="C43" s="244" t="s">
        <v>355</v>
      </c>
      <c r="D43" s="244" t="s">
        <v>356</v>
      </c>
      <c r="E43" s="255" t="s">
        <v>484</v>
      </c>
      <c r="F43" s="245" t="s">
        <v>192</v>
      </c>
      <c r="G43" s="245" t="s">
        <v>193</v>
      </c>
      <c r="H43" s="259">
        <v>0.43402777777777773</v>
      </c>
      <c r="I43" s="247">
        <v>0.5770601851851852</v>
      </c>
      <c r="J43" s="248">
        <f t="shared" ref="J43:J50" si="21">+I43-H43</f>
        <v>0.14303240740740747</v>
      </c>
      <c r="K43" s="249">
        <f t="shared" ref="K43:K50" si="22">ROUNDUP(L43,0)</f>
        <v>206</v>
      </c>
      <c r="L43" s="249">
        <f t="shared" ref="L43:L50" si="23">+J43*60*24</f>
        <v>205.96666666666675</v>
      </c>
      <c r="M43" s="249">
        <f t="shared" si="0"/>
        <v>194</v>
      </c>
      <c r="N43" s="249">
        <f t="shared" si="1"/>
        <v>204</v>
      </c>
      <c r="O43" s="243">
        <f t="shared" ref="O43:O50" si="24">IF(K43&lt;M43,M43-K43,0)</f>
        <v>0</v>
      </c>
      <c r="P43" s="249">
        <f t="shared" si="2"/>
        <v>2</v>
      </c>
      <c r="Q43" s="243">
        <f t="shared" ref="Q43:Q50" si="25">O43*2</f>
        <v>0</v>
      </c>
      <c r="R43" s="249">
        <f t="shared" ref="R43:R50" si="26">IF(P43="Eliminated", P43,P43*1)</f>
        <v>2</v>
      </c>
      <c r="S43" s="251">
        <v>101</v>
      </c>
      <c r="T43" s="252">
        <f t="shared" si="12"/>
        <v>99</v>
      </c>
      <c r="U43" s="251">
        <v>5</v>
      </c>
      <c r="V43" s="253">
        <f t="shared" si="18"/>
        <v>0</v>
      </c>
      <c r="W43" s="243">
        <f t="shared" si="19"/>
        <v>0</v>
      </c>
      <c r="X43" s="243">
        <f t="shared" si="20"/>
        <v>99</v>
      </c>
      <c r="Y43" s="243">
        <f t="shared" si="13"/>
        <v>9</v>
      </c>
      <c r="Z43" s="260" t="s">
        <v>472</v>
      </c>
    </row>
    <row r="44" spans="1:26" s="161" customFormat="1" ht="18.75" x14ac:dyDescent="0.3">
      <c r="A44" s="171">
        <f t="shared" si="14"/>
        <v>65</v>
      </c>
      <c r="B44" s="213" t="s">
        <v>357</v>
      </c>
      <c r="C44" s="213" t="s">
        <v>358</v>
      </c>
      <c r="D44" s="213" t="s">
        <v>359</v>
      </c>
      <c r="E44" s="213" t="s">
        <v>448</v>
      </c>
      <c r="F44" s="215" t="s">
        <v>198</v>
      </c>
      <c r="G44" s="215" t="s">
        <v>199</v>
      </c>
      <c r="H44" s="152">
        <v>0.44097222222222221</v>
      </c>
      <c r="I44" s="153">
        <v>0.58958333333333335</v>
      </c>
      <c r="J44" s="154">
        <f t="shared" si="21"/>
        <v>0.14861111111111114</v>
      </c>
      <c r="K44" s="155">
        <f t="shared" si="22"/>
        <v>214</v>
      </c>
      <c r="L44" s="155">
        <f t="shared" si="23"/>
        <v>214.00000000000003</v>
      </c>
      <c r="M44" s="155">
        <f t="shared" si="0"/>
        <v>194</v>
      </c>
      <c r="N44" s="156">
        <f t="shared" si="1"/>
        <v>204</v>
      </c>
      <c r="O44" s="151">
        <f t="shared" si="24"/>
        <v>0</v>
      </c>
      <c r="P44" s="156">
        <f t="shared" si="2"/>
        <v>10</v>
      </c>
      <c r="Q44" s="151">
        <f t="shared" si="25"/>
        <v>0</v>
      </c>
      <c r="R44" s="156">
        <f t="shared" si="26"/>
        <v>10</v>
      </c>
      <c r="S44" s="185">
        <v>137</v>
      </c>
      <c r="T44" s="158">
        <f t="shared" si="12"/>
        <v>127</v>
      </c>
      <c r="U44" s="162">
        <v>5</v>
      </c>
      <c r="V44" s="159">
        <f t="shared" si="18"/>
        <v>0</v>
      </c>
      <c r="W44" s="151">
        <f t="shared" si="19"/>
        <v>0</v>
      </c>
      <c r="X44" s="151">
        <f t="shared" si="20"/>
        <v>127</v>
      </c>
      <c r="Y44" s="151">
        <f t="shared" si="13"/>
        <v>3</v>
      </c>
      <c r="Z44" s="160">
        <v>4</v>
      </c>
    </row>
    <row r="45" spans="1:26" s="161" customFormat="1" ht="18.75" x14ac:dyDescent="0.3">
      <c r="A45" s="171">
        <f t="shared" si="14"/>
        <v>67</v>
      </c>
      <c r="B45" s="213" t="s">
        <v>360</v>
      </c>
      <c r="C45" s="213" t="s">
        <v>361</v>
      </c>
      <c r="D45" s="213" t="s">
        <v>362</v>
      </c>
      <c r="E45" s="213" t="s">
        <v>449</v>
      </c>
      <c r="F45" s="215" t="s">
        <v>203</v>
      </c>
      <c r="G45" s="215" t="s">
        <v>204</v>
      </c>
      <c r="H45" s="152">
        <v>0.44791666666666663</v>
      </c>
      <c r="I45" s="153">
        <v>0.59606481481481477</v>
      </c>
      <c r="J45" s="154">
        <f t="shared" si="21"/>
        <v>0.14814814814814814</v>
      </c>
      <c r="K45" s="155">
        <f t="shared" si="22"/>
        <v>214</v>
      </c>
      <c r="L45" s="155">
        <f t="shared" si="23"/>
        <v>213.33333333333334</v>
      </c>
      <c r="M45" s="155">
        <f t="shared" si="0"/>
        <v>194</v>
      </c>
      <c r="N45" s="156">
        <f t="shared" si="1"/>
        <v>204</v>
      </c>
      <c r="O45" s="151">
        <f t="shared" si="24"/>
        <v>0</v>
      </c>
      <c r="P45" s="156">
        <f t="shared" si="2"/>
        <v>10</v>
      </c>
      <c r="Q45" s="151">
        <f t="shared" si="25"/>
        <v>0</v>
      </c>
      <c r="R45" s="156">
        <f t="shared" si="26"/>
        <v>10</v>
      </c>
      <c r="S45" s="185">
        <v>106</v>
      </c>
      <c r="T45" s="158">
        <f t="shared" si="12"/>
        <v>96</v>
      </c>
      <c r="U45" s="157">
        <v>4</v>
      </c>
      <c r="V45" s="159">
        <f t="shared" si="18"/>
        <v>0.02</v>
      </c>
      <c r="W45" s="151">
        <f t="shared" si="19"/>
        <v>1.92</v>
      </c>
      <c r="X45" s="151">
        <f t="shared" si="20"/>
        <v>94.08</v>
      </c>
      <c r="Y45" s="151">
        <f t="shared" si="13"/>
        <v>11</v>
      </c>
      <c r="Z45" s="160"/>
    </row>
    <row r="46" spans="1:26" s="161" customFormat="1" ht="18.75" x14ac:dyDescent="0.3">
      <c r="A46" s="171">
        <f t="shared" si="14"/>
        <v>69</v>
      </c>
      <c r="B46" s="213" t="s">
        <v>363</v>
      </c>
      <c r="C46" s="213" t="s">
        <v>364</v>
      </c>
      <c r="D46" s="213" t="s">
        <v>365</v>
      </c>
      <c r="E46" s="213" t="s">
        <v>450</v>
      </c>
      <c r="F46" s="215" t="s">
        <v>208</v>
      </c>
      <c r="G46" s="215" t="s">
        <v>209</v>
      </c>
      <c r="H46" s="152">
        <v>0.45486111111111105</v>
      </c>
      <c r="I46" s="153">
        <v>0.60736111111111113</v>
      </c>
      <c r="J46" s="154">
        <f t="shared" si="21"/>
        <v>0.15250000000000008</v>
      </c>
      <c r="K46" s="155">
        <f t="shared" si="22"/>
        <v>220</v>
      </c>
      <c r="L46" s="155">
        <f t="shared" si="23"/>
        <v>219.60000000000014</v>
      </c>
      <c r="M46" s="155">
        <f t="shared" si="0"/>
        <v>194</v>
      </c>
      <c r="N46" s="156">
        <f t="shared" si="1"/>
        <v>204</v>
      </c>
      <c r="O46" s="151">
        <f t="shared" si="24"/>
        <v>0</v>
      </c>
      <c r="P46" s="156">
        <f t="shared" si="2"/>
        <v>16</v>
      </c>
      <c r="Q46" s="151">
        <f t="shared" si="25"/>
        <v>0</v>
      </c>
      <c r="R46" s="156">
        <f t="shared" si="26"/>
        <v>16</v>
      </c>
      <c r="S46" s="157">
        <v>153</v>
      </c>
      <c r="T46" s="158">
        <f t="shared" si="12"/>
        <v>137</v>
      </c>
      <c r="U46" s="157">
        <v>5</v>
      </c>
      <c r="V46" s="159">
        <f t="shared" si="18"/>
        <v>0</v>
      </c>
      <c r="W46" s="151">
        <f t="shared" si="19"/>
        <v>0</v>
      </c>
      <c r="X46" s="151">
        <f t="shared" si="20"/>
        <v>137</v>
      </c>
      <c r="Y46" s="151">
        <f t="shared" si="13"/>
        <v>2</v>
      </c>
      <c r="Z46" s="160">
        <v>2</v>
      </c>
    </row>
    <row r="47" spans="1:26" s="161" customFormat="1" ht="15.75" x14ac:dyDescent="0.25">
      <c r="A47" s="171">
        <f t="shared" si="14"/>
        <v>71</v>
      </c>
      <c r="B47" s="213"/>
      <c r="C47" s="213"/>
      <c r="D47" s="213"/>
      <c r="E47" s="214"/>
      <c r="F47" s="215"/>
      <c r="G47" s="215"/>
      <c r="H47" s="215"/>
      <c r="I47" s="215"/>
      <c r="J47" s="154"/>
      <c r="K47" s="155"/>
      <c r="L47" s="155"/>
      <c r="M47" s="155"/>
      <c r="N47" s="156"/>
      <c r="O47" s="151"/>
      <c r="P47" s="156"/>
      <c r="Q47" s="151"/>
      <c r="R47" s="156"/>
      <c r="S47" s="215"/>
      <c r="T47" s="158"/>
      <c r="U47" s="215"/>
      <c r="V47" s="159"/>
      <c r="W47" s="151"/>
      <c r="X47" s="151"/>
      <c r="Y47" s="215"/>
      <c r="Z47" s="160"/>
    </row>
    <row r="48" spans="1:26" s="254" customFormat="1" ht="15" x14ac:dyDescent="0.25">
      <c r="A48" s="243">
        <f t="shared" si="14"/>
        <v>73</v>
      </c>
      <c r="B48" s="244" t="s">
        <v>366</v>
      </c>
      <c r="C48" s="255" t="s">
        <v>367</v>
      </c>
      <c r="D48" s="244" t="s">
        <v>368</v>
      </c>
      <c r="E48" s="255" t="s">
        <v>369</v>
      </c>
      <c r="F48" s="245" t="s">
        <v>213</v>
      </c>
      <c r="G48" s="245" t="s">
        <v>217</v>
      </c>
      <c r="H48" s="259">
        <v>0.46388888888888885</v>
      </c>
      <c r="I48" s="247">
        <v>0.578125</v>
      </c>
      <c r="J48" s="248">
        <f t="shared" si="21"/>
        <v>0.11423611111111115</v>
      </c>
      <c r="K48" s="249">
        <f t="shared" si="22"/>
        <v>165</v>
      </c>
      <c r="L48" s="249">
        <f t="shared" si="23"/>
        <v>164.50000000000006</v>
      </c>
      <c r="M48" s="249">
        <f t="shared" si="0"/>
        <v>194</v>
      </c>
      <c r="N48" s="249">
        <f t="shared" si="1"/>
        <v>204</v>
      </c>
      <c r="O48" s="243">
        <f t="shared" si="24"/>
        <v>29</v>
      </c>
      <c r="P48" s="249">
        <f t="shared" si="2"/>
        <v>0</v>
      </c>
      <c r="Q48" s="243">
        <f t="shared" si="25"/>
        <v>58</v>
      </c>
      <c r="R48" s="249">
        <f t="shared" si="26"/>
        <v>0</v>
      </c>
      <c r="S48" s="251">
        <v>52</v>
      </c>
      <c r="T48" s="252">
        <f t="shared" si="12"/>
        <v>-6</v>
      </c>
      <c r="U48" s="251">
        <v>5</v>
      </c>
      <c r="V48" s="253">
        <f t="shared" si="18"/>
        <v>0</v>
      </c>
      <c r="W48" s="243">
        <f t="shared" si="19"/>
        <v>0</v>
      </c>
      <c r="X48" s="243">
        <f t="shared" si="20"/>
        <v>-6</v>
      </c>
      <c r="Y48" s="243">
        <f>IF(X48="ELIMINATED", X48,RANK(X48,X$31:X$50,0))</f>
        <v>16</v>
      </c>
      <c r="Z48" s="260" t="s">
        <v>472</v>
      </c>
    </row>
    <row r="49" spans="1:28" s="161" customFormat="1" ht="18.75" x14ac:dyDescent="0.25">
      <c r="A49" s="171">
        <f t="shared" si="14"/>
        <v>75</v>
      </c>
      <c r="B49" s="213" t="s">
        <v>370</v>
      </c>
      <c r="C49" s="213" t="s">
        <v>371</v>
      </c>
      <c r="D49" s="213" t="s">
        <v>372</v>
      </c>
      <c r="E49" s="214" t="s">
        <v>451</v>
      </c>
      <c r="F49" s="215" t="s">
        <v>218</v>
      </c>
      <c r="G49" s="215" t="s">
        <v>219</v>
      </c>
      <c r="H49" s="152">
        <v>0.47569444444444442</v>
      </c>
      <c r="I49" s="153">
        <v>0.61446759259259254</v>
      </c>
      <c r="J49" s="154">
        <f t="shared" si="21"/>
        <v>0.13877314814814812</v>
      </c>
      <c r="K49" s="155">
        <f t="shared" si="22"/>
        <v>200</v>
      </c>
      <c r="L49" s="155">
        <f t="shared" si="23"/>
        <v>199.83333333333331</v>
      </c>
      <c r="M49" s="155">
        <f t="shared" si="0"/>
        <v>194</v>
      </c>
      <c r="N49" s="156">
        <f t="shared" si="1"/>
        <v>204</v>
      </c>
      <c r="O49" s="151">
        <f t="shared" si="24"/>
        <v>0</v>
      </c>
      <c r="P49" s="156">
        <f t="shared" si="2"/>
        <v>0</v>
      </c>
      <c r="Q49" s="151">
        <f t="shared" si="25"/>
        <v>0</v>
      </c>
      <c r="R49" s="156">
        <f t="shared" si="26"/>
        <v>0</v>
      </c>
      <c r="S49" s="157">
        <v>109</v>
      </c>
      <c r="T49" s="158">
        <f t="shared" si="12"/>
        <v>109</v>
      </c>
      <c r="U49" s="157">
        <v>5</v>
      </c>
      <c r="V49" s="159">
        <f t="shared" si="18"/>
        <v>0</v>
      </c>
      <c r="W49" s="151">
        <f t="shared" si="19"/>
        <v>0</v>
      </c>
      <c r="X49" s="151">
        <f t="shared" si="20"/>
        <v>109</v>
      </c>
      <c r="Y49" s="151">
        <f>IF(X49="ELIMINATED", X49,RANK(X49,X$31:X$50,0))</f>
        <v>7</v>
      </c>
      <c r="Z49" s="160">
        <v>7</v>
      </c>
    </row>
    <row r="50" spans="1:28" s="161" customFormat="1" ht="50.25" customHeight="1" x14ac:dyDescent="0.25">
      <c r="A50" s="171">
        <f t="shared" si="14"/>
        <v>77</v>
      </c>
      <c r="B50" s="213" t="s">
        <v>373</v>
      </c>
      <c r="C50" s="214" t="s">
        <v>374</v>
      </c>
      <c r="D50" s="213" t="s">
        <v>375</v>
      </c>
      <c r="E50" s="213" t="s">
        <v>376</v>
      </c>
      <c r="F50" s="215" t="s">
        <v>467</v>
      </c>
      <c r="G50" s="215" t="s">
        <v>468</v>
      </c>
      <c r="H50" s="152">
        <v>0.48263888888888884</v>
      </c>
      <c r="I50" s="153">
        <v>0.63113425925925926</v>
      </c>
      <c r="J50" s="154">
        <f t="shared" si="21"/>
        <v>0.14849537037037042</v>
      </c>
      <c r="K50" s="155">
        <f t="shared" si="22"/>
        <v>214</v>
      </c>
      <c r="L50" s="155">
        <f t="shared" si="23"/>
        <v>213.8333333333334</v>
      </c>
      <c r="M50" s="155">
        <f t="shared" si="0"/>
        <v>194</v>
      </c>
      <c r="N50" s="156">
        <f t="shared" si="1"/>
        <v>204</v>
      </c>
      <c r="O50" s="151">
        <f t="shared" si="24"/>
        <v>0</v>
      </c>
      <c r="P50" s="156">
        <f t="shared" si="2"/>
        <v>10</v>
      </c>
      <c r="Q50" s="151">
        <f t="shared" si="25"/>
        <v>0</v>
      </c>
      <c r="R50" s="156">
        <f t="shared" si="26"/>
        <v>10</v>
      </c>
      <c r="S50" s="157">
        <v>106</v>
      </c>
      <c r="T50" s="158">
        <f t="shared" si="12"/>
        <v>96</v>
      </c>
      <c r="U50" s="157">
        <v>5</v>
      </c>
      <c r="V50" s="159">
        <f t="shared" si="18"/>
        <v>0</v>
      </c>
      <c r="W50" s="151">
        <f t="shared" si="19"/>
        <v>0</v>
      </c>
      <c r="X50" s="151">
        <f t="shared" si="20"/>
        <v>96</v>
      </c>
      <c r="Y50" s="151">
        <f>IF(X50="ELIMINATED", X50,RANK(X50,X$31:X$50,0))</f>
        <v>10</v>
      </c>
      <c r="Z50" s="160" t="s">
        <v>472</v>
      </c>
    </row>
    <row r="51" spans="1:28" x14ac:dyDescent="0.25">
      <c r="AB51" s="161"/>
    </row>
    <row r="52" spans="1:28" ht="8.25" customHeight="1" x14ac:dyDescent="0.25">
      <c r="Z52" s="34"/>
    </row>
    <row r="53" spans="1:28" ht="8.25" customHeight="1" x14ac:dyDescent="0.25">
      <c r="Z53" s="34"/>
    </row>
    <row r="54" spans="1:28" ht="8.25" customHeight="1" x14ac:dyDescent="0.25">
      <c r="Z54" s="34"/>
    </row>
    <row r="55" spans="1:28" ht="8.25" customHeight="1" x14ac:dyDescent="0.25">
      <c r="Z55" s="34"/>
    </row>
    <row r="56" spans="1:28" ht="8.25" customHeight="1" x14ac:dyDescent="0.25">
      <c r="Z56" s="34"/>
    </row>
    <row r="57" spans="1:28" ht="8.25" customHeight="1" x14ac:dyDescent="0.25">
      <c r="Z57" s="34"/>
    </row>
    <row r="58" spans="1:28" ht="8.25" customHeight="1" x14ac:dyDescent="0.25">
      <c r="Z58" s="34"/>
    </row>
    <row r="59" spans="1:28" ht="8.25" customHeight="1" x14ac:dyDescent="0.25">
      <c r="Z59" s="34"/>
    </row>
    <row r="60" spans="1:28" x14ac:dyDescent="0.25">
      <c r="Z60" s="34"/>
    </row>
    <row r="61" spans="1:28" x14ac:dyDescent="0.25">
      <c r="Z61" s="34"/>
    </row>
    <row r="62" spans="1:28" x14ac:dyDescent="0.25">
      <c r="Z62" s="34"/>
    </row>
    <row r="63" spans="1:28" x14ac:dyDescent="0.25">
      <c r="Z63" s="34"/>
    </row>
    <row r="64" spans="1:28" x14ac:dyDescent="0.25">
      <c r="Z64" s="34"/>
    </row>
    <row r="65" spans="26:26" x14ac:dyDescent="0.25">
      <c r="Z65" s="34"/>
    </row>
    <row r="66" spans="26:26" x14ac:dyDescent="0.25">
      <c r="Z66" s="34"/>
    </row>
    <row r="67" spans="26:26" x14ac:dyDescent="0.25">
      <c r="Z67" s="34"/>
    </row>
    <row r="68" spans="26:26" x14ac:dyDescent="0.25">
      <c r="Z68" s="34"/>
    </row>
    <row r="69" spans="26:26" x14ac:dyDescent="0.25">
      <c r="Z69" s="34"/>
    </row>
    <row r="70" spans="26:26" x14ac:dyDescent="0.25">
      <c r="Z70" s="34"/>
    </row>
    <row r="71" spans="26:26" x14ac:dyDescent="0.25">
      <c r="Z71" s="34"/>
    </row>
    <row r="72" spans="26:26" x14ac:dyDescent="0.25">
      <c r="Z72" s="34"/>
    </row>
    <row r="73" spans="26:26" x14ac:dyDescent="0.25">
      <c r="Z73" s="34"/>
    </row>
    <row r="74" spans="26:26" x14ac:dyDescent="0.25">
      <c r="Z74" s="34"/>
    </row>
    <row r="75" spans="26:26" x14ac:dyDescent="0.25">
      <c r="Z75" s="34"/>
    </row>
    <row r="76" spans="26:26" x14ac:dyDescent="0.25">
      <c r="Z76" s="34"/>
    </row>
    <row r="77" spans="26:26" x14ac:dyDescent="0.25">
      <c r="Z77" s="34"/>
    </row>
    <row r="78" spans="26:26" x14ac:dyDescent="0.25">
      <c r="Z78" s="34"/>
    </row>
    <row r="79" spans="26:26" x14ac:dyDescent="0.25">
      <c r="Z79" s="34"/>
    </row>
    <row r="80" spans="26:26" x14ac:dyDescent="0.25">
      <c r="Z80" s="34"/>
    </row>
    <row r="81" spans="26:26" x14ac:dyDescent="0.25">
      <c r="Z81" s="34"/>
    </row>
    <row r="82" spans="26:26" x14ac:dyDescent="0.25">
      <c r="Z82" s="34"/>
    </row>
    <row r="83" spans="26:26" x14ac:dyDescent="0.25">
      <c r="Z83" s="34"/>
    </row>
    <row r="84" spans="26:26" x14ac:dyDescent="0.25">
      <c r="Z84" s="34"/>
    </row>
    <row r="85" spans="26:26" x14ac:dyDescent="0.25">
      <c r="Z85" s="34"/>
    </row>
    <row r="86" spans="26:26" x14ac:dyDescent="0.25">
      <c r="Z86" s="34"/>
    </row>
    <row r="87" spans="26:26" x14ac:dyDescent="0.25">
      <c r="Z87" s="34"/>
    </row>
    <row r="88" spans="26:26" x14ac:dyDescent="0.25">
      <c r="Z88" s="34"/>
    </row>
    <row r="89" spans="26:26" x14ac:dyDescent="0.25">
      <c r="Z89" s="34"/>
    </row>
    <row r="90" spans="26:26" x14ac:dyDescent="0.25">
      <c r="Z90" s="34"/>
    </row>
    <row r="91" spans="26:26" x14ac:dyDescent="0.25">
      <c r="Z91" s="34"/>
    </row>
    <row r="92" spans="26:26" x14ac:dyDescent="0.25">
      <c r="Z92" s="34"/>
    </row>
    <row r="93" spans="26:26" x14ac:dyDescent="0.25">
      <c r="Z93" s="34"/>
    </row>
    <row r="94" spans="26:26" x14ac:dyDescent="0.25">
      <c r="Z94" s="34"/>
    </row>
    <row r="95" spans="26:26" x14ac:dyDescent="0.25">
      <c r="Z95" s="34"/>
    </row>
    <row r="96" spans="26:26" x14ac:dyDescent="0.25">
      <c r="Z96" s="34"/>
    </row>
    <row r="97" spans="26:26" x14ac:dyDescent="0.25">
      <c r="Z97" s="34"/>
    </row>
    <row r="98" spans="26:26" x14ac:dyDescent="0.25">
      <c r="Z98" s="34"/>
    </row>
    <row r="99" spans="26:26" x14ac:dyDescent="0.25">
      <c r="Z99" s="34"/>
    </row>
    <row r="100" spans="26:26" x14ac:dyDescent="0.25">
      <c r="Z100" s="34"/>
    </row>
    <row r="101" spans="26:26" x14ac:dyDescent="0.25">
      <c r="Z101" s="34"/>
    </row>
    <row r="102" spans="26:26" x14ac:dyDescent="0.25">
      <c r="Z102" s="34"/>
    </row>
    <row r="103" spans="26:26" x14ac:dyDescent="0.25">
      <c r="Z103" s="34"/>
    </row>
    <row r="104" spans="26:26" x14ac:dyDescent="0.25">
      <c r="Z104" s="34"/>
    </row>
    <row r="105" spans="26:26" x14ac:dyDescent="0.25">
      <c r="Z105" s="34"/>
    </row>
    <row r="106" spans="26:26" x14ac:dyDescent="0.25">
      <c r="Z106" s="34"/>
    </row>
    <row r="107" spans="26:26" x14ac:dyDescent="0.25">
      <c r="Z107" s="34"/>
    </row>
    <row r="108" spans="26:26" x14ac:dyDescent="0.25">
      <c r="Z108" s="34"/>
    </row>
  </sheetData>
  <mergeCells count="30">
    <mergeCell ref="F24:F30"/>
    <mergeCell ref="A21:Y21"/>
    <mergeCell ref="E24:E30"/>
    <mergeCell ref="H24:H30"/>
    <mergeCell ref="I24:I30"/>
    <mergeCell ref="J24:J30"/>
    <mergeCell ref="A24:A30"/>
    <mergeCell ref="B24:B30"/>
    <mergeCell ref="C24:C30"/>
    <mergeCell ref="D24:D30"/>
    <mergeCell ref="Y24:Y30"/>
    <mergeCell ref="U24:U30"/>
    <mergeCell ref="K24:K30"/>
    <mergeCell ref="P24:P30"/>
    <mergeCell ref="M24:N30"/>
    <mergeCell ref="X24:X30"/>
    <mergeCell ref="Z24:Z30"/>
    <mergeCell ref="V18:V19"/>
    <mergeCell ref="W18:X19"/>
    <mergeCell ref="G17:S19"/>
    <mergeCell ref="G24:G30"/>
    <mergeCell ref="V24:V30"/>
    <mergeCell ref="W24:W30"/>
    <mergeCell ref="L24:L30"/>
    <mergeCell ref="O24:O30"/>
    <mergeCell ref="Q24:Q30"/>
    <mergeCell ref="R24:R30"/>
    <mergeCell ref="S24:S30"/>
    <mergeCell ref="T24:T30"/>
    <mergeCell ref="M23:N23"/>
  </mergeCells>
  <phoneticPr fontId="2" type="noConversion"/>
  <conditionalFormatting sqref="R31:T33 V31:X50 R36:T46 R34:R35 T34:T35 R48:T50 R47 T47">
    <cfRule type="cellIs" dxfId="56" priority="3" stopIfTrue="1" operator="equal">
      <formula>"ELIMINATED"</formula>
    </cfRule>
  </conditionalFormatting>
  <conditionalFormatting sqref="U31:U33 U36:U46 U48:U50">
    <cfRule type="cellIs" dxfId="55" priority="6" stopIfTrue="1" operator="greaterThan">
      <formula>0</formula>
    </cfRule>
  </conditionalFormatting>
  <conditionalFormatting sqref="Y31:Y33 Y36:Y46 Y48:Y50">
    <cfRule type="cellIs" dxfId="54" priority="1" stopIfTrue="1" operator="equal">
      <formula>"ELIMINATED"</formula>
    </cfRule>
    <cfRule type="cellIs" dxfId="53" priority="2" stopIfTrue="1" operator="lessThanOrEqual">
      <formula>8</formula>
    </cfRule>
  </conditionalFormatting>
  <dataValidations count="1">
    <dataValidation type="list" allowBlank="1" showInputMessage="1" showErrorMessage="1" sqref="U31:U33 U36:U46 U48:U50">
      <formula1>$U$7:$U$14</formula1>
    </dataValidation>
  </dataValidations>
  <printOptions gridLines="1"/>
  <pageMargins left="0.25" right="0.25" top="0.75" bottom="0.75" header="0.3" footer="0.3"/>
  <pageSetup paperSize="8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AA73"/>
  <sheetViews>
    <sheetView zoomScale="120" zoomScaleNormal="120" workbookViewId="0">
      <pane xSplit="1" ySplit="30" topLeftCell="B34" activePane="bottomRight" state="frozen"/>
      <selection pane="topRight" activeCell="B1" sqref="B1"/>
      <selection pane="bottomLeft" activeCell="A31" sqref="A31"/>
      <selection pane="bottomRight" activeCell="T41" sqref="T41"/>
    </sheetView>
  </sheetViews>
  <sheetFormatPr defaultRowHeight="13.5" x14ac:dyDescent="0.25"/>
  <cols>
    <col min="1" max="1" width="4" style="15" customWidth="1"/>
    <col min="2" max="7" width="20.7109375" style="1" customWidth="1"/>
    <col min="8" max="8" width="6.5703125" style="1" customWidth="1"/>
    <col min="9" max="9" width="10.28515625" style="1" customWidth="1"/>
    <col min="10" max="10" width="7.85546875" style="1" customWidth="1"/>
    <col min="11" max="11" width="5.5703125" style="1" customWidth="1"/>
    <col min="12" max="12" width="5" style="1" hidden="1" customWidth="1"/>
    <col min="13" max="13" width="4.140625" style="1" customWidth="1"/>
    <col min="14" max="14" width="4.42578125" style="1" customWidth="1"/>
    <col min="15" max="16" width="7.85546875" style="1" hidden="1" customWidth="1"/>
    <col min="17" max="18" width="5.28515625" style="1" customWidth="1"/>
    <col min="19" max="20" width="5.5703125" style="1" customWidth="1"/>
    <col min="21" max="21" width="4.5703125" style="1" customWidth="1"/>
    <col min="22" max="22" width="6.42578125" style="1" customWidth="1"/>
    <col min="23" max="23" width="5.7109375" style="1" customWidth="1"/>
    <col min="24" max="24" width="6" style="1" customWidth="1"/>
    <col min="25" max="25" width="7.7109375" style="1" customWidth="1"/>
    <col min="26" max="26" width="6.28515625" style="113" customWidth="1"/>
    <col min="27" max="27" width="9.85546875" hidden="1" customWidth="1"/>
  </cols>
  <sheetData>
    <row r="1" spans="1:27" s="25" customFormat="1" ht="8.25" customHeight="1" x14ac:dyDescent="0.25">
      <c r="A1" s="62"/>
      <c r="B1" s="63" t="s">
        <v>4</v>
      </c>
      <c r="C1" s="64"/>
      <c r="D1" s="64"/>
      <c r="E1" s="89" t="s">
        <v>15</v>
      </c>
      <c r="F1" s="90"/>
      <c r="G1" s="90"/>
      <c r="H1" s="88" t="s">
        <v>14</v>
      </c>
      <c r="I1" s="88"/>
      <c r="J1" s="68"/>
      <c r="K1" s="68"/>
      <c r="L1" s="68"/>
      <c r="M1" s="68"/>
      <c r="N1" s="39"/>
      <c r="O1" s="39"/>
      <c r="P1" s="39"/>
      <c r="Q1" s="39"/>
      <c r="R1" s="39"/>
      <c r="S1" s="39"/>
      <c r="T1" s="103"/>
      <c r="U1" s="103" t="s">
        <v>46</v>
      </c>
      <c r="V1" s="103"/>
      <c r="W1" s="103"/>
      <c r="X1" s="24"/>
      <c r="Y1" s="24"/>
      <c r="Z1" s="191"/>
    </row>
    <row r="2" spans="1:27" s="25" customFormat="1" ht="8.25" customHeight="1" x14ac:dyDescent="0.25">
      <c r="A2" s="69"/>
      <c r="B2" s="70" t="s">
        <v>45</v>
      </c>
      <c r="C2" s="71"/>
      <c r="D2" s="71"/>
      <c r="E2" s="129">
        <v>11.2</v>
      </c>
      <c r="F2" s="91"/>
      <c r="G2" s="91"/>
      <c r="H2" s="87" t="s">
        <v>5</v>
      </c>
      <c r="T2" s="108"/>
      <c r="U2" s="103" t="s">
        <v>10</v>
      </c>
      <c r="V2" s="103"/>
      <c r="W2" s="104"/>
      <c r="X2" s="26"/>
      <c r="Y2" s="26"/>
      <c r="Z2" s="191"/>
    </row>
    <row r="3" spans="1:27" s="25" customFormat="1" ht="8.25" customHeight="1" x14ac:dyDescent="0.25">
      <c r="A3" s="69"/>
      <c r="B3" s="70" t="s">
        <v>3</v>
      </c>
      <c r="C3" s="71"/>
      <c r="D3" s="71"/>
      <c r="E3" s="129">
        <v>7.25</v>
      </c>
      <c r="F3" s="91"/>
      <c r="G3" s="91"/>
      <c r="H3" s="87" t="s">
        <v>6</v>
      </c>
      <c r="I3" s="87"/>
      <c r="J3" s="73"/>
      <c r="K3" s="85"/>
      <c r="L3" s="85"/>
      <c r="M3" s="85"/>
      <c r="T3" s="108"/>
      <c r="U3" s="104" t="s">
        <v>38</v>
      </c>
      <c r="V3" s="104" t="s">
        <v>36</v>
      </c>
      <c r="W3" s="104"/>
      <c r="X3" s="26"/>
      <c r="Y3" s="26"/>
      <c r="Z3" s="191"/>
    </row>
    <row r="4" spans="1:27" s="25" customFormat="1" ht="8.25" customHeight="1" x14ac:dyDescent="0.25">
      <c r="A4" s="69"/>
      <c r="B4" s="70" t="s">
        <v>49</v>
      </c>
      <c r="C4" s="71"/>
      <c r="D4" s="71"/>
      <c r="E4" s="75">
        <f>+ROUNDUP(J4,0)</f>
        <v>93</v>
      </c>
      <c r="F4" s="92"/>
      <c r="G4" s="92"/>
      <c r="H4" s="87" t="s">
        <v>7</v>
      </c>
      <c r="I4" s="87"/>
      <c r="J4" s="83">
        <f>+E2/E3*60</f>
        <v>92.689655172413794</v>
      </c>
      <c r="K4" s="85"/>
      <c r="L4" s="85"/>
      <c r="M4" s="85"/>
      <c r="T4" s="108"/>
      <c r="U4" s="104" t="s">
        <v>39</v>
      </c>
      <c r="V4" s="104" t="s">
        <v>37</v>
      </c>
      <c r="W4" s="104"/>
      <c r="X4" s="26"/>
      <c r="Y4" s="26"/>
      <c r="Z4" s="191"/>
    </row>
    <row r="5" spans="1:27" s="25" customFormat="1" ht="8.25" customHeight="1" x14ac:dyDescent="0.25">
      <c r="A5" s="69"/>
      <c r="B5" s="70" t="s">
        <v>47</v>
      </c>
      <c r="C5" s="71"/>
      <c r="D5" s="71" t="s">
        <v>142</v>
      </c>
      <c r="E5" s="130">
        <v>0</v>
      </c>
      <c r="F5" s="92"/>
      <c r="G5" s="92"/>
      <c r="H5" s="87"/>
      <c r="I5" s="87"/>
      <c r="J5" s="73"/>
      <c r="K5" s="73"/>
      <c r="L5" s="73"/>
      <c r="M5" s="73"/>
      <c r="N5" s="43"/>
      <c r="O5" s="43"/>
      <c r="P5" s="43"/>
      <c r="Q5" s="43"/>
      <c r="R5" s="43"/>
      <c r="S5" s="43"/>
      <c r="T5" s="104"/>
      <c r="U5" s="104"/>
      <c r="V5" s="104"/>
      <c r="W5" s="104"/>
      <c r="X5" s="26"/>
      <c r="Y5" s="26"/>
      <c r="Z5" s="191"/>
    </row>
    <row r="6" spans="1:27" s="25" customFormat="1" ht="8.25" customHeight="1" x14ac:dyDescent="0.25">
      <c r="A6" s="69"/>
      <c r="B6" s="70" t="s">
        <v>50</v>
      </c>
      <c r="C6" s="73"/>
      <c r="D6" s="73"/>
      <c r="E6" s="77">
        <f>+E5+E4</f>
        <v>93</v>
      </c>
      <c r="F6" s="92"/>
      <c r="G6" s="92"/>
      <c r="H6" s="87"/>
      <c r="I6" s="87"/>
      <c r="J6" s="73"/>
      <c r="K6" s="73"/>
      <c r="L6" s="73"/>
      <c r="M6" s="73"/>
      <c r="N6" s="43"/>
      <c r="O6" s="43"/>
      <c r="P6" s="43"/>
      <c r="Q6" s="43"/>
      <c r="R6" s="43"/>
      <c r="S6" s="43"/>
      <c r="T6" s="104"/>
      <c r="U6" s="104" t="s">
        <v>40</v>
      </c>
      <c r="V6" s="104"/>
      <c r="W6" s="104"/>
      <c r="X6" s="26"/>
      <c r="Y6" s="26"/>
      <c r="Z6" s="191"/>
    </row>
    <row r="7" spans="1:27" s="25" customFormat="1" ht="8.25" customHeight="1" x14ac:dyDescent="0.25">
      <c r="A7" s="69"/>
      <c r="B7" s="78" t="s">
        <v>9</v>
      </c>
      <c r="C7" s="79"/>
      <c r="D7" s="79"/>
      <c r="E7" s="75">
        <f>+E6+60</f>
        <v>153</v>
      </c>
      <c r="F7" s="92"/>
      <c r="G7" s="92"/>
      <c r="H7" s="87" t="s">
        <v>8</v>
      </c>
      <c r="I7" s="87"/>
      <c r="J7" s="73"/>
      <c r="K7" s="73"/>
      <c r="L7" s="73"/>
      <c r="M7" s="73"/>
      <c r="N7" s="43"/>
      <c r="O7" s="43"/>
      <c r="P7" s="43"/>
      <c r="Q7" s="43"/>
      <c r="R7" s="43"/>
      <c r="S7" s="43"/>
      <c r="T7" s="104"/>
      <c r="U7" s="105" t="s">
        <v>11</v>
      </c>
      <c r="V7" s="106">
        <v>0.1</v>
      </c>
      <c r="W7" s="104"/>
      <c r="X7" s="26"/>
      <c r="Y7" s="26"/>
      <c r="Z7" s="191"/>
    </row>
    <row r="8" spans="1:27" s="25" customFormat="1" ht="8.25" customHeight="1" x14ac:dyDescent="0.25">
      <c r="A8" s="69"/>
      <c r="B8" s="73"/>
      <c r="C8" s="73"/>
      <c r="D8" s="73"/>
      <c r="E8" s="73"/>
      <c r="F8" s="93"/>
      <c r="G8" s="93"/>
      <c r="H8" s="73"/>
      <c r="I8" s="73"/>
      <c r="J8" s="73"/>
      <c r="K8" s="73"/>
      <c r="L8" s="73"/>
      <c r="M8" s="73"/>
      <c r="N8" s="43"/>
      <c r="O8" s="43"/>
      <c r="P8" s="43"/>
      <c r="Q8" s="43"/>
      <c r="R8" s="43"/>
      <c r="S8" s="43"/>
      <c r="T8" s="104"/>
      <c r="U8" s="105">
        <v>1</v>
      </c>
      <c r="V8" s="106">
        <v>0.08</v>
      </c>
      <c r="W8" s="104"/>
      <c r="X8" s="27"/>
      <c r="Y8" s="27"/>
      <c r="Z8" s="191"/>
    </row>
    <row r="9" spans="1:27" s="25" customFormat="1" ht="8.25" hidden="1" customHeight="1" x14ac:dyDescent="0.2">
      <c r="A9" s="69"/>
      <c r="B9" s="80" t="s">
        <v>73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43"/>
      <c r="O9" s="43"/>
      <c r="P9" s="43"/>
      <c r="Q9" s="43"/>
      <c r="R9" s="43"/>
      <c r="S9" s="43"/>
      <c r="T9" s="43"/>
      <c r="U9" s="52">
        <v>2</v>
      </c>
      <c r="V9" s="53">
        <v>0.06</v>
      </c>
      <c r="W9" s="43"/>
      <c r="X9" s="28"/>
      <c r="Y9" s="28"/>
      <c r="Z9" s="191"/>
    </row>
    <row r="10" spans="1:27" s="25" customFormat="1" ht="8.25" hidden="1" customHeight="1" x14ac:dyDescent="0.2">
      <c r="A10" s="69"/>
      <c r="B10" s="73" t="s">
        <v>13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43"/>
      <c r="O10" s="43"/>
      <c r="P10" s="43"/>
      <c r="Q10" s="43"/>
      <c r="R10" s="43"/>
      <c r="S10" s="43"/>
      <c r="T10" s="43"/>
      <c r="U10" s="54">
        <v>3</v>
      </c>
      <c r="V10" s="55">
        <v>0.04</v>
      </c>
      <c r="W10" s="43"/>
      <c r="X10" s="28"/>
      <c r="Y10" s="28"/>
      <c r="Z10" s="191"/>
    </row>
    <row r="11" spans="1:27" s="25" customFormat="1" ht="8.25" hidden="1" customHeight="1" x14ac:dyDescent="0.2">
      <c r="A11" s="69"/>
      <c r="B11" s="73" t="s">
        <v>74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43"/>
      <c r="O11" s="43"/>
      <c r="P11" s="43"/>
      <c r="Q11" s="43"/>
      <c r="R11" s="43"/>
      <c r="S11" s="43"/>
      <c r="T11" s="43"/>
      <c r="U11" s="54">
        <v>4</v>
      </c>
      <c r="V11" s="55">
        <v>0.02</v>
      </c>
      <c r="W11" s="43"/>
      <c r="X11" s="28"/>
      <c r="Y11" s="28"/>
      <c r="Z11" s="191"/>
    </row>
    <row r="12" spans="1:27" s="25" customFormat="1" ht="8.25" hidden="1" customHeight="1" thickBot="1" x14ac:dyDescent="0.25">
      <c r="A12" s="69"/>
      <c r="B12" s="73" t="s">
        <v>75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43"/>
      <c r="O12" s="43"/>
      <c r="P12" s="43"/>
      <c r="Q12" s="43"/>
      <c r="R12" s="43"/>
      <c r="S12" s="43"/>
      <c r="T12" s="43"/>
      <c r="U12" s="56">
        <v>5</v>
      </c>
      <c r="V12" s="57">
        <v>0</v>
      </c>
      <c r="W12" s="43"/>
      <c r="X12" s="28"/>
      <c r="Y12" s="28"/>
      <c r="Z12" s="191"/>
      <c r="AA12" s="25" t="s">
        <v>12</v>
      </c>
    </row>
    <row r="13" spans="1:27" s="25" customFormat="1" ht="8.25" hidden="1" customHeight="1" x14ac:dyDescent="0.2">
      <c r="A13" s="69"/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43"/>
      <c r="O13" s="43"/>
      <c r="P13" s="43"/>
      <c r="Q13" s="43"/>
      <c r="R13" s="43"/>
      <c r="S13" s="43"/>
      <c r="T13" s="43"/>
      <c r="U13" s="58"/>
      <c r="V13" s="58"/>
      <c r="W13" s="43"/>
      <c r="X13" s="28"/>
      <c r="Y13" s="28"/>
      <c r="Z13" s="191"/>
      <c r="AA13" s="25" t="s">
        <v>51</v>
      </c>
    </row>
    <row r="14" spans="1:27" s="25" customFormat="1" ht="8.25" hidden="1" customHeight="1" x14ac:dyDescent="0.25">
      <c r="A14" s="6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43"/>
      <c r="O14" s="43"/>
      <c r="P14" s="43"/>
      <c r="Q14" s="43"/>
      <c r="R14" s="43"/>
      <c r="S14" s="43"/>
      <c r="T14" s="43"/>
      <c r="U14" s="59" t="s">
        <v>71</v>
      </c>
      <c r="V14" s="43"/>
      <c r="W14" s="43"/>
      <c r="X14" s="27"/>
      <c r="Y14" s="27"/>
      <c r="Z14" s="191"/>
      <c r="AA14" s="25" t="s">
        <v>52</v>
      </c>
    </row>
    <row r="15" spans="1:27" s="25" customFormat="1" ht="8.25" hidden="1" customHeight="1" x14ac:dyDescent="0.25">
      <c r="A15" s="81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29"/>
      <c r="Y15" s="29"/>
      <c r="Z15" s="191"/>
    </row>
    <row r="16" spans="1:27" s="25" customFormat="1" ht="8.25" hidden="1" customHeight="1" x14ac:dyDescent="0.25">
      <c r="A16" s="81" t="s">
        <v>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29"/>
      <c r="Y16" s="29"/>
      <c r="Z16" s="191"/>
    </row>
    <row r="17" spans="1:26" s="25" customFormat="1" ht="8.25" customHeight="1" x14ac:dyDescent="0.25">
      <c r="A17" s="81"/>
      <c r="B17" s="82"/>
      <c r="C17" s="82"/>
      <c r="D17" s="82"/>
      <c r="E17" s="82"/>
      <c r="F17" s="305" t="s">
        <v>121</v>
      </c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60"/>
      <c r="U17" s="60"/>
      <c r="V17" s="320" t="s">
        <v>100</v>
      </c>
      <c r="W17" s="304">
        <f ca="1">NOW()</f>
        <v>41141.31448645833</v>
      </c>
      <c r="X17" s="304"/>
      <c r="Y17" s="29"/>
      <c r="Z17" s="191"/>
    </row>
    <row r="18" spans="1:26" s="25" customFormat="1" ht="8.25" customHeight="1" x14ac:dyDescent="0.25">
      <c r="A18" s="81"/>
      <c r="B18" s="82"/>
      <c r="C18" s="82"/>
      <c r="D18" s="82"/>
      <c r="E18" s="82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60"/>
      <c r="U18" s="60"/>
      <c r="V18" s="320"/>
      <c r="W18" s="304"/>
      <c r="X18" s="304"/>
      <c r="Y18" s="29"/>
      <c r="Z18" s="191"/>
    </row>
    <row r="19" spans="1:26" s="25" customFormat="1" ht="8.25" customHeight="1" x14ac:dyDescent="0.25">
      <c r="A19" s="81"/>
      <c r="B19" s="82"/>
      <c r="C19" s="82"/>
      <c r="D19" s="82"/>
      <c r="E19" s="82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60"/>
      <c r="U19" s="60"/>
      <c r="V19" s="60"/>
      <c r="W19" s="60"/>
      <c r="X19" s="29"/>
      <c r="Y19" s="29"/>
      <c r="Z19" s="191"/>
    </row>
    <row r="20" spans="1:26" s="25" customFormat="1" ht="3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29"/>
      <c r="Y20" s="29"/>
      <c r="Z20" s="191"/>
    </row>
    <row r="21" spans="1:26" s="25" customFormat="1" ht="21" customHeight="1" x14ac:dyDescent="0.2">
      <c r="A21" s="321" t="s">
        <v>140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191"/>
    </row>
    <row r="22" spans="1:26" s="25" customFormat="1" ht="8.25" customHeight="1" x14ac:dyDescent="0.2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29"/>
      <c r="Y22" s="29"/>
      <c r="Z22" s="191"/>
    </row>
    <row r="23" spans="1:26" hidden="1" x14ac:dyDescent="0.25">
      <c r="A23" s="4" t="s">
        <v>16</v>
      </c>
      <c r="B23" s="4" t="s">
        <v>17</v>
      </c>
      <c r="C23" s="4" t="s">
        <v>18</v>
      </c>
      <c r="D23" s="2" t="s">
        <v>31</v>
      </c>
      <c r="E23" s="4" t="s">
        <v>19</v>
      </c>
      <c r="F23" s="2"/>
      <c r="G23" s="2"/>
      <c r="H23" s="6" t="s">
        <v>20</v>
      </c>
      <c r="I23" s="7" t="s">
        <v>21</v>
      </c>
      <c r="J23" s="7" t="s">
        <v>32</v>
      </c>
      <c r="K23" s="6" t="s">
        <v>33</v>
      </c>
      <c r="L23" s="31" t="s">
        <v>33</v>
      </c>
      <c r="M23" s="313" t="s">
        <v>22</v>
      </c>
      <c r="N23" s="313"/>
      <c r="O23" s="6" t="s">
        <v>23</v>
      </c>
      <c r="P23" s="7" t="s">
        <v>24</v>
      </c>
      <c r="Q23" s="6" t="s">
        <v>25</v>
      </c>
      <c r="R23" s="7" t="s">
        <v>26</v>
      </c>
      <c r="S23" s="6" t="s">
        <v>27</v>
      </c>
      <c r="T23" s="7" t="s">
        <v>34</v>
      </c>
      <c r="U23" s="4" t="s">
        <v>30</v>
      </c>
      <c r="V23" s="6" t="s">
        <v>41</v>
      </c>
      <c r="W23" s="5" t="s">
        <v>42</v>
      </c>
      <c r="X23" s="3" t="s">
        <v>35</v>
      </c>
      <c r="Y23" s="21" t="s">
        <v>43</v>
      </c>
      <c r="Z23" s="192"/>
    </row>
    <row r="24" spans="1:26" s="35" customFormat="1" ht="20.25" customHeight="1" x14ac:dyDescent="0.2">
      <c r="A24" s="365" t="s">
        <v>54</v>
      </c>
      <c r="B24" s="362" t="s">
        <v>0</v>
      </c>
      <c r="C24" s="362" t="s">
        <v>2</v>
      </c>
      <c r="D24" s="362" t="s">
        <v>1</v>
      </c>
      <c r="E24" s="362" t="s">
        <v>2</v>
      </c>
      <c r="F24" s="362" t="s">
        <v>84</v>
      </c>
      <c r="G24" s="362" t="s">
        <v>87</v>
      </c>
      <c r="H24" s="353" t="s">
        <v>55</v>
      </c>
      <c r="I24" s="353" t="s">
        <v>124</v>
      </c>
      <c r="J24" s="353" t="s">
        <v>56</v>
      </c>
      <c r="K24" s="353" t="s">
        <v>57</v>
      </c>
      <c r="L24" s="353" t="s">
        <v>58</v>
      </c>
      <c r="M24" s="356" t="s">
        <v>48</v>
      </c>
      <c r="N24" s="357"/>
      <c r="O24" s="353" t="s">
        <v>59</v>
      </c>
      <c r="P24" s="353" t="s">
        <v>60</v>
      </c>
      <c r="Q24" s="371" t="s">
        <v>61</v>
      </c>
      <c r="R24" s="371" t="s">
        <v>62</v>
      </c>
      <c r="S24" s="371" t="s">
        <v>63</v>
      </c>
      <c r="T24" s="371" t="s">
        <v>64</v>
      </c>
      <c r="U24" s="372" t="s">
        <v>126</v>
      </c>
      <c r="V24" s="347" t="s">
        <v>139</v>
      </c>
      <c r="W24" s="350" t="s">
        <v>97</v>
      </c>
      <c r="X24" s="368" t="s">
        <v>125</v>
      </c>
      <c r="Y24" s="368" t="s">
        <v>106</v>
      </c>
      <c r="Z24" s="288" t="s">
        <v>482</v>
      </c>
    </row>
    <row r="25" spans="1:26" s="35" customFormat="1" ht="6.6" customHeight="1" x14ac:dyDescent="0.2">
      <c r="A25" s="366"/>
      <c r="B25" s="363"/>
      <c r="C25" s="363"/>
      <c r="D25" s="363"/>
      <c r="E25" s="363"/>
      <c r="F25" s="363"/>
      <c r="G25" s="363"/>
      <c r="H25" s="354"/>
      <c r="I25" s="354"/>
      <c r="J25" s="354"/>
      <c r="K25" s="354"/>
      <c r="L25" s="354"/>
      <c r="M25" s="358"/>
      <c r="N25" s="359"/>
      <c r="O25" s="354"/>
      <c r="P25" s="354"/>
      <c r="Q25" s="371"/>
      <c r="R25" s="371"/>
      <c r="S25" s="371"/>
      <c r="T25" s="371"/>
      <c r="U25" s="373"/>
      <c r="V25" s="348"/>
      <c r="W25" s="351"/>
      <c r="X25" s="369"/>
      <c r="Y25" s="351"/>
      <c r="Z25" s="289"/>
    </row>
    <row r="26" spans="1:26" s="35" customFormat="1" ht="6.6" customHeight="1" x14ac:dyDescent="0.2">
      <c r="A26" s="366"/>
      <c r="B26" s="363"/>
      <c r="C26" s="363"/>
      <c r="D26" s="363"/>
      <c r="E26" s="363"/>
      <c r="F26" s="363"/>
      <c r="G26" s="363"/>
      <c r="H26" s="354"/>
      <c r="I26" s="354"/>
      <c r="J26" s="354"/>
      <c r="K26" s="354"/>
      <c r="L26" s="354"/>
      <c r="M26" s="358"/>
      <c r="N26" s="359"/>
      <c r="O26" s="354"/>
      <c r="P26" s="354"/>
      <c r="Q26" s="371"/>
      <c r="R26" s="371"/>
      <c r="S26" s="371"/>
      <c r="T26" s="371"/>
      <c r="U26" s="373"/>
      <c r="V26" s="348"/>
      <c r="W26" s="351"/>
      <c r="X26" s="369"/>
      <c r="Y26" s="351"/>
      <c r="Z26" s="289"/>
    </row>
    <row r="27" spans="1:26" s="35" customFormat="1" ht="6.6" customHeight="1" x14ac:dyDescent="0.2">
      <c r="A27" s="366"/>
      <c r="B27" s="363"/>
      <c r="C27" s="363"/>
      <c r="D27" s="363"/>
      <c r="E27" s="363"/>
      <c r="F27" s="363"/>
      <c r="G27" s="363"/>
      <c r="H27" s="354"/>
      <c r="I27" s="354"/>
      <c r="J27" s="354"/>
      <c r="K27" s="354"/>
      <c r="L27" s="354"/>
      <c r="M27" s="358"/>
      <c r="N27" s="359"/>
      <c r="O27" s="354"/>
      <c r="P27" s="354"/>
      <c r="Q27" s="371"/>
      <c r="R27" s="371"/>
      <c r="S27" s="371"/>
      <c r="T27" s="371"/>
      <c r="U27" s="373"/>
      <c r="V27" s="348"/>
      <c r="W27" s="351"/>
      <c r="X27" s="369"/>
      <c r="Y27" s="351"/>
      <c r="Z27" s="289"/>
    </row>
    <row r="28" spans="1:26" s="35" customFormat="1" ht="6.6" customHeight="1" x14ac:dyDescent="0.2">
      <c r="A28" s="366"/>
      <c r="B28" s="363"/>
      <c r="C28" s="363"/>
      <c r="D28" s="363"/>
      <c r="E28" s="363"/>
      <c r="F28" s="363"/>
      <c r="G28" s="363"/>
      <c r="H28" s="354"/>
      <c r="I28" s="354"/>
      <c r="J28" s="354"/>
      <c r="K28" s="354"/>
      <c r="L28" s="354"/>
      <c r="M28" s="358"/>
      <c r="N28" s="359"/>
      <c r="O28" s="354"/>
      <c r="P28" s="354"/>
      <c r="Q28" s="371"/>
      <c r="R28" s="371"/>
      <c r="S28" s="371"/>
      <c r="T28" s="371"/>
      <c r="U28" s="373"/>
      <c r="V28" s="348"/>
      <c r="W28" s="351"/>
      <c r="X28" s="369"/>
      <c r="Y28" s="351"/>
      <c r="Z28" s="289"/>
    </row>
    <row r="29" spans="1:26" s="36" customFormat="1" ht="6.6" customHeight="1" x14ac:dyDescent="0.2">
      <c r="A29" s="366"/>
      <c r="B29" s="363"/>
      <c r="C29" s="363"/>
      <c r="D29" s="363"/>
      <c r="E29" s="363"/>
      <c r="F29" s="363"/>
      <c r="G29" s="363"/>
      <c r="H29" s="354"/>
      <c r="I29" s="354"/>
      <c r="J29" s="354"/>
      <c r="K29" s="354"/>
      <c r="L29" s="354"/>
      <c r="M29" s="358"/>
      <c r="N29" s="359"/>
      <c r="O29" s="354"/>
      <c r="P29" s="354"/>
      <c r="Q29" s="371"/>
      <c r="R29" s="371"/>
      <c r="S29" s="371"/>
      <c r="T29" s="371"/>
      <c r="U29" s="373"/>
      <c r="V29" s="348"/>
      <c r="W29" s="351"/>
      <c r="X29" s="369"/>
      <c r="Y29" s="351"/>
      <c r="Z29" s="289"/>
    </row>
    <row r="30" spans="1:26" s="36" customFormat="1" ht="6" customHeight="1" x14ac:dyDescent="0.2">
      <c r="A30" s="367"/>
      <c r="B30" s="364"/>
      <c r="C30" s="364"/>
      <c r="D30" s="364"/>
      <c r="E30" s="364"/>
      <c r="F30" s="364"/>
      <c r="G30" s="364"/>
      <c r="H30" s="355"/>
      <c r="I30" s="355"/>
      <c r="J30" s="355"/>
      <c r="K30" s="355"/>
      <c r="L30" s="355"/>
      <c r="M30" s="360"/>
      <c r="N30" s="361"/>
      <c r="O30" s="355"/>
      <c r="P30" s="355"/>
      <c r="Q30" s="371"/>
      <c r="R30" s="371"/>
      <c r="S30" s="371"/>
      <c r="T30" s="371"/>
      <c r="U30" s="373"/>
      <c r="V30" s="349"/>
      <c r="W30" s="352"/>
      <c r="X30" s="370"/>
      <c r="Y30" s="352"/>
      <c r="Z30" s="290"/>
    </row>
    <row r="31" spans="1:26" s="230" customFormat="1" ht="15.75" x14ac:dyDescent="0.25">
      <c r="A31" s="219">
        <v>2</v>
      </c>
      <c r="D31" s="226"/>
      <c r="E31" s="231"/>
      <c r="F31" s="229"/>
      <c r="G31" s="229"/>
      <c r="H31" s="232"/>
      <c r="I31" s="233"/>
      <c r="J31" s="234"/>
      <c r="K31" s="235"/>
      <c r="L31" s="236"/>
      <c r="M31" s="235"/>
      <c r="N31" s="235"/>
      <c r="O31" s="237"/>
      <c r="P31" s="235"/>
      <c r="Q31" s="237"/>
      <c r="R31" s="235"/>
      <c r="S31" s="238"/>
      <c r="T31" s="239"/>
      <c r="U31" s="238"/>
      <c r="V31" s="240"/>
      <c r="W31" s="237"/>
      <c r="X31" s="219"/>
      <c r="Y31" s="265"/>
      <c r="Z31" s="266"/>
    </row>
    <row r="32" spans="1:26" s="165" customFormat="1" ht="15.75" x14ac:dyDescent="0.25">
      <c r="A32" s="151">
        <f>+A31+2</f>
        <v>4</v>
      </c>
      <c r="B32" s="213" t="s">
        <v>227</v>
      </c>
      <c r="C32" s="213" t="s">
        <v>228</v>
      </c>
      <c r="D32" s="213" t="s">
        <v>229</v>
      </c>
      <c r="E32" s="213" t="s">
        <v>230</v>
      </c>
      <c r="F32" s="215" t="s">
        <v>225</v>
      </c>
      <c r="G32" s="215" t="s">
        <v>226</v>
      </c>
      <c r="H32" s="152">
        <v>0.3611111111111111</v>
      </c>
      <c r="I32" s="153">
        <v>0.46260416666666665</v>
      </c>
      <c r="J32" s="154">
        <f t="shared" ref="J32:J50" si="0">+I32-H32</f>
        <v>0.10149305555555554</v>
      </c>
      <c r="K32" s="155">
        <f t="shared" ref="K32:K50" si="1">ROUNDUP(L32,0)</f>
        <v>147</v>
      </c>
      <c r="L32" s="163">
        <f t="shared" ref="L32:L50" si="2">+J32*60*24</f>
        <v>146.14999999999998</v>
      </c>
      <c r="M32" s="155">
        <f t="shared" ref="M32:M50" si="3">+$E$6-5</f>
        <v>88</v>
      </c>
      <c r="N32" s="156">
        <f t="shared" ref="N32:N50" si="4">+$E$6+5</f>
        <v>98</v>
      </c>
      <c r="O32" s="151">
        <f t="shared" ref="O32:O50" si="5">IF(K32&lt;M32,M32-K32,0)</f>
        <v>0</v>
      </c>
      <c r="P32" s="156">
        <f t="shared" ref="P32:P50" si="6">IF(K32&gt;E$7,"ELIMINATED",IF(K32&gt;N32,K32-N32,0))</f>
        <v>49</v>
      </c>
      <c r="Q32" s="151">
        <f t="shared" ref="Q32:Q50" si="7">O32*2</f>
        <v>0</v>
      </c>
      <c r="R32" s="156">
        <f t="shared" ref="R32:R50" si="8">IF(P32="Eliminated", P32,P32*1)</f>
        <v>49</v>
      </c>
      <c r="S32" s="157">
        <v>89</v>
      </c>
      <c r="T32" s="180">
        <f t="shared" ref="T32:T50" si="9">IF(R32="eliminated",R32,S32-(R32+Q32))</f>
        <v>40</v>
      </c>
      <c r="U32" s="162">
        <v>5</v>
      </c>
      <c r="V32" s="159">
        <f t="shared" ref="V32:V50" si="10">IF(U32="Adv",$V$7,IF(U32=1, $V$8,IF(U32=2,$V$9,IF(U32=3,$V$10,IF(U32=4,$V$11,IF(U32=5,0,IF(U32="N/A",U32,"ERR")))))))</f>
        <v>0</v>
      </c>
      <c r="W32" s="151">
        <f t="shared" ref="W32:W50" si="11">IF(T32="Eliminated",T32,IF(V32="N/A",V32,T32*V32))</f>
        <v>0</v>
      </c>
      <c r="X32" s="151">
        <f t="shared" ref="X32:X50" si="12">IF(W32="Eliminated",W32,IF(W32="N/A",W32,T32-W32))</f>
        <v>40</v>
      </c>
      <c r="Y32" s="151">
        <f t="shared" ref="Y32:Y50" si="13">IF(X32="ELIMINATED", X32,RANK(X32,X$31:X$52,0))</f>
        <v>10</v>
      </c>
      <c r="Z32" s="193">
        <v>8</v>
      </c>
    </row>
    <row r="33" spans="1:26" s="165" customFormat="1" ht="15.75" x14ac:dyDescent="0.25">
      <c r="A33" s="151">
        <f t="shared" ref="A33:A48" si="14">+A32+2</f>
        <v>6</v>
      </c>
      <c r="B33" s="213" t="s">
        <v>232</v>
      </c>
      <c r="C33" s="213" t="s">
        <v>233</v>
      </c>
      <c r="D33" s="213" t="s">
        <v>234</v>
      </c>
      <c r="E33" s="213" t="s">
        <v>235</v>
      </c>
      <c r="F33" s="215" t="s">
        <v>231</v>
      </c>
      <c r="G33" s="215" t="s">
        <v>158</v>
      </c>
      <c r="H33" s="152">
        <v>0.36805555555555558</v>
      </c>
      <c r="I33" s="153">
        <v>0.45872685185185186</v>
      </c>
      <c r="J33" s="154">
        <f t="shared" si="0"/>
        <v>9.0671296296296278E-2</v>
      </c>
      <c r="K33" s="155">
        <f t="shared" si="1"/>
        <v>131</v>
      </c>
      <c r="L33" s="163">
        <f t="shared" si="2"/>
        <v>130.56666666666663</v>
      </c>
      <c r="M33" s="155">
        <f t="shared" si="3"/>
        <v>88</v>
      </c>
      <c r="N33" s="156">
        <f t="shared" si="4"/>
        <v>98</v>
      </c>
      <c r="O33" s="151">
        <f t="shared" si="5"/>
        <v>0</v>
      </c>
      <c r="P33" s="156">
        <f t="shared" si="6"/>
        <v>33</v>
      </c>
      <c r="Q33" s="151">
        <f t="shared" si="7"/>
        <v>0</v>
      </c>
      <c r="R33" s="156">
        <f t="shared" si="8"/>
        <v>33</v>
      </c>
      <c r="S33" s="157">
        <v>115</v>
      </c>
      <c r="T33" s="180">
        <f t="shared" si="9"/>
        <v>82</v>
      </c>
      <c r="U33" s="162">
        <v>5</v>
      </c>
      <c r="V33" s="159">
        <f t="shared" si="10"/>
        <v>0</v>
      </c>
      <c r="W33" s="151">
        <f t="shared" si="11"/>
        <v>0</v>
      </c>
      <c r="X33" s="151">
        <f t="shared" si="12"/>
        <v>82</v>
      </c>
      <c r="Y33" s="151">
        <f t="shared" si="13"/>
        <v>4</v>
      </c>
      <c r="Z33" s="193">
        <v>4</v>
      </c>
    </row>
    <row r="34" spans="1:26" s="165" customFormat="1" ht="15.75" x14ac:dyDescent="0.25">
      <c r="A34" s="151">
        <f t="shared" si="14"/>
        <v>8</v>
      </c>
      <c r="B34" s="213" t="s">
        <v>238</v>
      </c>
      <c r="C34" s="213" t="s">
        <v>239</v>
      </c>
      <c r="D34" s="213" t="s">
        <v>240</v>
      </c>
      <c r="E34" s="214" t="s">
        <v>241</v>
      </c>
      <c r="F34" s="215" t="s">
        <v>236</v>
      </c>
      <c r="G34" s="215" t="s">
        <v>237</v>
      </c>
      <c r="H34" s="152">
        <v>0.37847222222222227</v>
      </c>
      <c r="I34" s="153">
        <v>0.46516203703703707</v>
      </c>
      <c r="J34" s="154">
        <f t="shared" si="0"/>
        <v>8.6689814814814803E-2</v>
      </c>
      <c r="K34" s="155">
        <f t="shared" si="1"/>
        <v>125</v>
      </c>
      <c r="L34" s="163">
        <f t="shared" si="2"/>
        <v>124.83333333333331</v>
      </c>
      <c r="M34" s="155">
        <f t="shared" si="3"/>
        <v>88</v>
      </c>
      <c r="N34" s="156">
        <f t="shared" si="4"/>
        <v>98</v>
      </c>
      <c r="O34" s="151">
        <f t="shared" si="5"/>
        <v>0</v>
      </c>
      <c r="P34" s="156">
        <f t="shared" si="6"/>
        <v>27</v>
      </c>
      <c r="Q34" s="151">
        <f t="shared" si="7"/>
        <v>0</v>
      </c>
      <c r="R34" s="156">
        <f t="shared" si="8"/>
        <v>27</v>
      </c>
      <c r="S34" s="157">
        <v>118</v>
      </c>
      <c r="T34" s="180">
        <f t="shared" si="9"/>
        <v>91</v>
      </c>
      <c r="U34" s="162">
        <v>5</v>
      </c>
      <c r="V34" s="159">
        <f t="shared" si="10"/>
        <v>0</v>
      </c>
      <c r="W34" s="151">
        <f t="shared" si="11"/>
        <v>0</v>
      </c>
      <c r="X34" s="151">
        <f t="shared" si="12"/>
        <v>91</v>
      </c>
      <c r="Y34" s="151">
        <f t="shared" si="13"/>
        <v>2</v>
      </c>
      <c r="Z34" s="193">
        <v>2</v>
      </c>
    </row>
    <row r="35" spans="1:26" s="254" customFormat="1" ht="15" x14ac:dyDescent="0.25">
      <c r="A35" s="243">
        <f t="shared" si="14"/>
        <v>10</v>
      </c>
      <c r="B35" s="244" t="s">
        <v>243</v>
      </c>
      <c r="C35" s="244" t="s">
        <v>244</v>
      </c>
      <c r="D35" s="244" t="s">
        <v>245</v>
      </c>
      <c r="E35" s="244" t="s">
        <v>479</v>
      </c>
      <c r="F35" s="245" t="s">
        <v>242</v>
      </c>
      <c r="G35" s="245" t="s">
        <v>466</v>
      </c>
      <c r="H35" s="259">
        <v>0.3972222222222222</v>
      </c>
      <c r="I35" s="247">
        <v>0.47789351851851852</v>
      </c>
      <c r="J35" s="248">
        <f t="shared" si="0"/>
        <v>8.0671296296296324E-2</v>
      </c>
      <c r="K35" s="249">
        <f t="shared" si="1"/>
        <v>117</v>
      </c>
      <c r="L35" s="250">
        <f t="shared" si="2"/>
        <v>116.16666666666671</v>
      </c>
      <c r="M35" s="249">
        <f t="shared" si="3"/>
        <v>88</v>
      </c>
      <c r="N35" s="249">
        <f t="shared" si="4"/>
        <v>98</v>
      </c>
      <c r="O35" s="243">
        <f t="shared" si="5"/>
        <v>0</v>
      </c>
      <c r="P35" s="249">
        <f t="shared" si="6"/>
        <v>19</v>
      </c>
      <c r="Q35" s="243">
        <f t="shared" si="7"/>
        <v>0</v>
      </c>
      <c r="R35" s="249">
        <f t="shared" si="8"/>
        <v>19</v>
      </c>
      <c r="S35" s="251">
        <v>29</v>
      </c>
      <c r="T35" s="264">
        <f t="shared" si="9"/>
        <v>10</v>
      </c>
      <c r="U35" s="251">
        <v>5</v>
      </c>
      <c r="V35" s="253">
        <f t="shared" si="10"/>
        <v>0</v>
      </c>
      <c r="W35" s="243">
        <f t="shared" si="11"/>
        <v>0</v>
      </c>
      <c r="X35" s="243">
        <f t="shared" si="12"/>
        <v>10</v>
      </c>
      <c r="Y35" s="243">
        <f t="shared" si="13"/>
        <v>15</v>
      </c>
      <c r="Z35" s="242" t="s">
        <v>472</v>
      </c>
    </row>
    <row r="36" spans="1:26" s="165" customFormat="1" ht="15.75" x14ac:dyDescent="0.25">
      <c r="A36" s="151">
        <f t="shared" si="14"/>
        <v>12</v>
      </c>
      <c r="B36" s="213" t="s">
        <v>248</v>
      </c>
      <c r="C36" s="213" t="s">
        <v>249</v>
      </c>
      <c r="D36" s="213" t="s">
        <v>250</v>
      </c>
      <c r="E36" s="214" t="s">
        <v>251</v>
      </c>
      <c r="F36" s="215" t="s">
        <v>246</v>
      </c>
      <c r="G36" s="215" t="s">
        <v>247</v>
      </c>
      <c r="H36" s="152">
        <v>0.38541666666666669</v>
      </c>
      <c r="I36" s="153">
        <v>0.48093750000000002</v>
      </c>
      <c r="J36" s="154">
        <f t="shared" si="0"/>
        <v>9.5520833333333333E-2</v>
      </c>
      <c r="K36" s="155">
        <f t="shared" si="1"/>
        <v>138</v>
      </c>
      <c r="L36" s="163">
        <f t="shared" si="2"/>
        <v>137.55000000000001</v>
      </c>
      <c r="M36" s="155">
        <f t="shared" si="3"/>
        <v>88</v>
      </c>
      <c r="N36" s="156">
        <f t="shared" si="4"/>
        <v>98</v>
      </c>
      <c r="O36" s="151">
        <f t="shared" si="5"/>
        <v>0</v>
      </c>
      <c r="P36" s="156">
        <f t="shared" si="6"/>
        <v>40</v>
      </c>
      <c r="Q36" s="151">
        <f t="shared" si="7"/>
        <v>0</v>
      </c>
      <c r="R36" s="156">
        <f t="shared" si="8"/>
        <v>40</v>
      </c>
      <c r="S36" s="157">
        <v>117</v>
      </c>
      <c r="T36" s="180">
        <f t="shared" si="9"/>
        <v>77</v>
      </c>
      <c r="U36" s="162">
        <v>5</v>
      </c>
      <c r="V36" s="159">
        <f t="shared" si="10"/>
        <v>0</v>
      </c>
      <c r="W36" s="151">
        <f t="shared" si="11"/>
        <v>0</v>
      </c>
      <c r="X36" s="151">
        <f t="shared" si="12"/>
        <v>77</v>
      </c>
      <c r="Y36" s="151">
        <f t="shared" si="13"/>
        <v>5</v>
      </c>
      <c r="Z36" s="193">
        <v>6</v>
      </c>
    </row>
    <row r="37" spans="1:26" s="254" customFormat="1" ht="15" x14ac:dyDescent="0.25">
      <c r="A37" s="243">
        <f t="shared" si="14"/>
        <v>14</v>
      </c>
      <c r="B37" s="244" t="s">
        <v>253</v>
      </c>
      <c r="C37" s="244" t="s">
        <v>254</v>
      </c>
      <c r="D37" s="244" t="s">
        <v>255</v>
      </c>
      <c r="E37" s="255" t="s">
        <v>480</v>
      </c>
      <c r="F37" s="245" t="s">
        <v>252</v>
      </c>
      <c r="G37" s="245" t="s">
        <v>183</v>
      </c>
      <c r="H37" s="259">
        <v>0.39583333333333337</v>
      </c>
      <c r="I37" s="247">
        <v>0.45925925925925926</v>
      </c>
      <c r="J37" s="248">
        <f t="shared" si="0"/>
        <v>6.3425925925925886E-2</v>
      </c>
      <c r="K37" s="249">
        <f t="shared" si="1"/>
        <v>92</v>
      </c>
      <c r="L37" s="250">
        <f t="shared" si="2"/>
        <v>91.333333333333272</v>
      </c>
      <c r="M37" s="249">
        <f t="shared" si="3"/>
        <v>88</v>
      </c>
      <c r="N37" s="249">
        <f t="shared" si="4"/>
        <v>98</v>
      </c>
      <c r="O37" s="243">
        <f t="shared" si="5"/>
        <v>0</v>
      </c>
      <c r="P37" s="249">
        <f t="shared" si="6"/>
        <v>0</v>
      </c>
      <c r="Q37" s="243">
        <f t="shared" si="7"/>
        <v>0</v>
      </c>
      <c r="R37" s="249">
        <f t="shared" si="8"/>
        <v>0</v>
      </c>
      <c r="S37" s="251">
        <v>48</v>
      </c>
      <c r="T37" s="264">
        <f t="shared" si="9"/>
        <v>48</v>
      </c>
      <c r="U37" s="251">
        <v>5</v>
      </c>
      <c r="V37" s="253">
        <f t="shared" si="10"/>
        <v>0</v>
      </c>
      <c r="W37" s="243">
        <f t="shared" si="11"/>
        <v>0</v>
      </c>
      <c r="X37" s="243">
        <f t="shared" si="12"/>
        <v>48</v>
      </c>
      <c r="Y37" s="243">
        <f t="shared" si="13"/>
        <v>9</v>
      </c>
      <c r="Z37" s="242" t="s">
        <v>472</v>
      </c>
    </row>
    <row r="38" spans="1:26" s="165" customFormat="1" ht="15.75" x14ac:dyDescent="0.25">
      <c r="A38" s="151">
        <f t="shared" si="14"/>
        <v>16</v>
      </c>
      <c r="B38" s="213" t="s">
        <v>258</v>
      </c>
      <c r="C38" s="213" t="s">
        <v>259</v>
      </c>
      <c r="D38" s="213" t="s">
        <v>260</v>
      </c>
      <c r="E38" s="214" t="s">
        <v>261</v>
      </c>
      <c r="F38" s="215" t="s">
        <v>256</v>
      </c>
      <c r="G38" s="215" t="s">
        <v>257</v>
      </c>
      <c r="H38" s="152">
        <v>0.40277777777777779</v>
      </c>
      <c r="I38" s="153">
        <v>0.4861111111111111</v>
      </c>
      <c r="J38" s="154">
        <f t="shared" si="0"/>
        <v>8.3333333333333315E-2</v>
      </c>
      <c r="K38" s="155">
        <f t="shared" si="1"/>
        <v>120</v>
      </c>
      <c r="L38" s="163">
        <f t="shared" si="2"/>
        <v>119.99999999999997</v>
      </c>
      <c r="M38" s="155">
        <f t="shared" si="3"/>
        <v>88</v>
      </c>
      <c r="N38" s="156">
        <f t="shared" si="4"/>
        <v>98</v>
      </c>
      <c r="O38" s="151">
        <f t="shared" si="5"/>
        <v>0</v>
      </c>
      <c r="P38" s="156">
        <f t="shared" si="6"/>
        <v>22</v>
      </c>
      <c r="Q38" s="151">
        <f t="shared" si="7"/>
        <v>0</v>
      </c>
      <c r="R38" s="156">
        <f t="shared" si="8"/>
        <v>22</v>
      </c>
      <c r="S38" s="157">
        <v>54</v>
      </c>
      <c r="T38" s="180">
        <f t="shared" si="9"/>
        <v>32</v>
      </c>
      <c r="U38" s="162">
        <v>5</v>
      </c>
      <c r="V38" s="159">
        <f t="shared" si="10"/>
        <v>0</v>
      </c>
      <c r="W38" s="151">
        <f t="shared" si="11"/>
        <v>0</v>
      </c>
      <c r="X38" s="151">
        <f t="shared" si="12"/>
        <v>32</v>
      </c>
      <c r="Y38" s="151">
        <f t="shared" si="13"/>
        <v>13</v>
      </c>
      <c r="Z38" s="193"/>
    </row>
    <row r="39" spans="1:26" s="165" customFormat="1" ht="15.75" x14ac:dyDescent="0.25">
      <c r="A39" s="151">
        <f t="shared" si="14"/>
        <v>18</v>
      </c>
      <c r="B39" s="213" t="s">
        <v>263</v>
      </c>
      <c r="C39" s="213" t="s">
        <v>264</v>
      </c>
      <c r="D39" s="213" t="s">
        <v>265</v>
      </c>
      <c r="E39" s="213" t="s">
        <v>266</v>
      </c>
      <c r="F39" s="215" t="s">
        <v>262</v>
      </c>
      <c r="G39" s="215" t="s">
        <v>193</v>
      </c>
      <c r="H39" s="152">
        <v>0.40972222222222221</v>
      </c>
      <c r="I39" s="153">
        <v>0.49565972222222227</v>
      </c>
      <c r="J39" s="154">
        <f t="shared" si="0"/>
        <v>8.5937500000000056E-2</v>
      </c>
      <c r="K39" s="155">
        <f t="shared" si="1"/>
        <v>124</v>
      </c>
      <c r="L39" s="163">
        <f t="shared" si="2"/>
        <v>123.75000000000009</v>
      </c>
      <c r="M39" s="155">
        <f t="shared" si="3"/>
        <v>88</v>
      </c>
      <c r="N39" s="156">
        <f t="shared" si="4"/>
        <v>98</v>
      </c>
      <c r="O39" s="151">
        <f t="shared" si="5"/>
        <v>0</v>
      </c>
      <c r="P39" s="156">
        <f t="shared" si="6"/>
        <v>26</v>
      </c>
      <c r="Q39" s="151">
        <f t="shared" si="7"/>
        <v>0</v>
      </c>
      <c r="R39" s="156">
        <f t="shared" si="8"/>
        <v>26</v>
      </c>
      <c r="S39" s="157">
        <v>144</v>
      </c>
      <c r="T39" s="180">
        <f t="shared" si="9"/>
        <v>118</v>
      </c>
      <c r="U39" s="162">
        <v>1</v>
      </c>
      <c r="V39" s="159">
        <f t="shared" si="10"/>
        <v>0.08</v>
      </c>
      <c r="W39" s="151">
        <f t="shared" si="11"/>
        <v>9.44</v>
      </c>
      <c r="X39" s="151">
        <f t="shared" si="12"/>
        <v>108.56</v>
      </c>
      <c r="Y39" s="151">
        <f t="shared" si="13"/>
        <v>1</v>
      </c>
      <c r="Z39" s="193">
        <v>1</v>
      </c>
    </row>
    <row r="40" spans="1:26" s="165" customFormat="1" ht="38.25" x14ac:dyDescent="0.25">
      <c r="A40" s="151">
        <f t="shared" si="14"/>
        <v>20</v>
      </c>
      <c r="B40" s="213" t="s">
        <v>269</v>
      </c>
      <c r="C40" s="213" t="s">
        <v>270</v>
      </c>
      <c r="D40" s="213" t="s">
        <v>271</v>
      </c>
      <c r="E40" s="213" t="s">
        <v>272</v>
      </c>
      <c r="F40" s="215" t="s">
        <v>267</v>
      </c>
      <c r="G40" s="215" t="s">
        <v>268</v>
      </c>
      <c r="H40" s="152">
        <v>0.41666666666666669</v>
      </c>
      <c r="I40" s="153">
        <v>0.52358796296296295</v>
      </c>
      <c r="J40" s="154">
        <f t="shared" si="0"/>
        <v>0.10692129629629626</v>
      </c>
      <c r="K40" s="155">
        <f t="shared" si="1"/>
        <v>154</v>
      </c>
      <c r="L40" s="163">
        <f t="shared" si="2"/>
        <v>153.96666666666664</v>
      </c>
      <c r="M40" s="155">
        <f t="shared" si="3"/>
        <v>88</v>
      </c>
      <c r="N40" s="156">
        <f t="shared" si="4"/>
        <v>98</v>
      </c>
      <c r="O40" s="151">
        <f t="shared" si="5"/>
        <v>0</v>
      </c>
      <c r="P40" s="156" t="str">
        <f t="shared" si="6"/>
        <v>ELIMINATED</v>
      </c>
      <c r="Q40" s="151">
        <f t="shared" si="7"/>
        <v>0</v>
      </c>
      <c r="R40" s="156" t="str">
        <f t="shared" si="8"/>
        <v>ELIMINATED</v>
      </c>
      <c r="S40" s="157">
        <v>66</v>
      </c>
      <c r="T40" s="180" t="str">
        <f t="shared" si="9"/>
        <v>ELIMINATED</v>
      </c>
      <c r="U40" s="162">
        <v>5</v>
      </c>
      <c r="V40" s="159">
        <f t="shared" si="10"/>
        <v>0</v>
      </c>
      <c r="W40" s="151" t="str">
        <f t="shared" si="11"/>
        <v>ELIMINATED</v>
      </c>
      <c r="X40" s="151" t="str">
        <f t="shared" si="12"/>
        <v>ELIMINATED</v>
      </c>
      <c r="Y40" s="151" t="str">
        <f t="shared" si="13"/>
        <v>ELIMINATED</v>
      </c>
      <c r="Z40" s="193"/>
    </row>
    <row r="41" spans="1:26" s="165" customFormat="1" ht="15.75" x14ac:dyDescent="0.25">
      <c r="A41" s="151"/>
      <c r="D41" s="213"/>
      <c r="E41" s="214"/>
      <c r="F41" s="215"/>
      <c r="G41" s="215"/>
      <c r="H41" s="215"/>
      <c r="I41" s="215"/>
      <c r="J41" s="154"/>
      <c r="K41" s="155"/>
      <c r="L41" s="163"/>
      <c r="M41" s="155"/>
      <c r="N41" s="156"/>
      <c r="O41" s="151"/>
      <c r="P41" s="156"/>
      <c r="Q41" s="151"/>
      <c r="R41" s="156"/>
      <c r="S41" s="215"/>
      <c r="T41" s="180"/>
      <c r="U41" s="215"/>
      <c r="V41" s="159"/>
      <c r="W41" s="151"/>
      <c r="X41" s="151"/>
      <c r="Y41" s="215"/>
      <c r="Z41" s="193"/>
    </row>
    <row r="42" spans="1:26" s="254" customFormat="1" ht="15" x14ac:dyDescent="0.25">
      <c r="A42" s="243">
        <v>24</v>
      </c>
      <c r="B42" s="244" t="s">
        <v>278</v>
      </c>
      <c r="C42" s="255" t="s">
        <v>279</v>
      </c>
      <c r="D42" s="244" t="s">
        <v>280</v>
      </c>
      <c r="E42" s="244" t="s">
        <v>477</v>
      </c>
      <c r="F42" s="245" t="s">
        <v>276</v>
      </c>
      <c r="G42" s="245" t="s">
        <v>277</v>
      </c>
      <c r="H42" s="259">
        <v>0.43055555555555558</v>
      </c>
      <c r="I42" s="247">
        <v>0.50972222222222219</v>
      </c>
      <c r="J42" s="248">
        <f t="shared" si="0"/>
        <v>7.9166666666666607E-2</v>
      </c>
      <c r="K42" s="249">
        <f t="shared" si="1"/>
        <v>114</v>
      </c>
      <c r="L42" s="250">
        <f t="shared" si="2"/>
        <v>113.99999999999991</v>
      </c>
      <c r="M42" s="249">
        <f t="shared" si="3"/>
        <v>88</v>
      </c>
      <c r="N42" s="249">
        <f t="shared" si="4"/>
        <v>98</v>
      </c>
      <c r="O42" s="243">
        <f t="shared" si="5"/>
        <v>0</v>
      </c>
      <c r="P42" s="249">
        <f t="shared" si="6"/>
        <v>16</v>
      </c>
      <c r="Q42" s="243">
        <f t="shared" si="7"/>
        <v>0</v>
      </c>
      <c r="R42" s="249">
        <f t="shared" si="8"/>
        <v>16</v>
      </c>
      <c r="S42" s="251">
        <v>84</v>
      </c>
      <c r="T42" s="264">
        <f t="shared" si="9"/>
        <v>68</v>
      </c>
      <c r="U42" s="251">
        <v>5</v>
      </c>
      <c r="V42" s="253">
        <f t="shared" si="10"/>
        <v>0</v>
      </c>
      <c r="W42" s="243">
        <f t="shared" si="11"/>
        <v>0</v>
      </c>
      <c r="X42" s="243">
        <f t="shared" si="12"/>
        <v>68</v>
      </c>
      <c r="Y42" s="243">
        <f t="shared" si="13"/>
        <v>8</v>
      </c>
      <c r="Z42" s="242" t="s">
        <v>472</v>
      </c>
    </row>
    <row r="43" spans="1:26" s="165" customFormat="1" ht="18.75" x14ac:dyDescent="0.3">
      <c r="A43" s="151">
        <f t="shared" si="14"/>
        <v>26</v>
      </c>
      <c r="B43" s="213" t="s">
        <v>282</v>
      </c>
      <c r="C43" s="214" t="s">
        <v>283</v>
      </c>
      <c r="D43" s="213" t="s">
        <v>284</v>
      </c>
      <c r="E43" s="213" t="s">
        <v>285</v>
      </c>
      <c r="F43" s="215" t="s">
        <v>281</v>
      </c>
      <c r="G43" s="215" t="s">
        <v>168</v>
      </c>
      <c r="H43" s="152">
        <v>0.4375</v>
      </c>
      <c r="I43" s="153">
        <v>0.52905092592592595</v>
      </c>
      <c r="J43" s="154">
        <f t="shared" si="0"/>
        <v>9.1550925925925952E-2</v>
      </c>
      <c r="K43" s="155">
        <f t="shared" si="1"/>
        <v>132</v>
      </c>
      <c r="L43" s="163">
        <f t="shared" si="2"/>
        <v>131.83333333333337</v>
      </c>
      <c r="M43" s="155">
        <f t="shared" si="3"/>
        <v>88</v>
      </c>
      <c r="N43" s="156">
        <f t="shared" si="4"/>
        <v>98</v>
      </c>
      <c r="O43" s="151">
        <f t="shared" si="5"/>
        <v>0</v>
      </c>
      <c r="P43" s="156">
        <f t="shared" si="6"/>
        <v>34</v>
      </c>
      <c r="Q43" s="151">
        <f t="shared" si="7"/>
        <v>0</v>
      </c>
      <c r="R43" s="156">
        <f t="shared" si="8"/>
        <v>34</v>
      </c>
      <c r="S43" s="157">
        <v>111</v>
      </c>
      <c r="T43" s="180">
        <f t="shared" si="9"/>
        <v>77</v>
      </c>
      <c r="U43" s="162">
        <v>5</v>
      </c>
      <c r="V43" s="159">
        <f t="shared" si="10"/>
        <v>0</v>
      </c>
      <c r="W43" s="151">
        <f t="shared" si="11"/>
        <v>0</v>
      </c>
      <c r="X43" s="151">
        <f t="shared" si="12"/>
        <v>77</v>
      </c>
      <c r="Y43" s="151">
        <f t="shared" si="13"/>
        <v>5</v>
      </c>
      <c r="Z43" s="193">
        <v>5</v>
      </c>
    </row>
    <row r="44" spans="1:26" s="254" customFormat="1" ht="15" x14ac:dyDescent="0.25">
      <c r="A44" s="243">
        <f t="shared" si="14"/>
        <v>28</v>
      </c>
      <c r="B44" s="244" t="s">
        <v>288</v>
      </c>
      <c r="C44" s="244" t="s">
        <v>289</v>
      </c>
      <c r="D44" s="244" t="s">
        <v>290</v>
      </c>
      <c r="E44" s="255" t="s">
        <v>291</v>
      </c>
      <c r="F44" s="245" t="s">
        <v>286</v>
      </c>
      <c r="G44" s="245" t="s">
        <v>287</v>
      </c>
      <c r="H44" s="259">
        <v>0.44444444444444448</v>
      </c>
      <c r="I44" s="247">
        <v>0.5197222222222222</v>
      </c>
      <c r="J44" s="248">
        <f t="shared" si="0"/>
        <v>7.5277777777777721E-2</v>
      </c>
      <c r="K44" s="249">
        <f t="shared" si="1"/>
        <v>109</v>
      </c>
      <c r="L44" s="250">
        <f t="shared" si="2"/>
        <v>108.39999999999992</v>
      </c>
      <c r="M44" s="249">
        <f t="shared" si="3"/>
        <v>88</v>
      </c>
      <c r="N44" s="249">
        <f t="shared" si="4"/>
        <v>98</v>
      </c>
      <c r="O44" s="243">
        <f t="shared" si="5"/>
        <v>0</v>
      </c>
      <c r="P44" s="249">
        <f t="shared" si="6"/>
        <v>11</v>
      </c>
      <c r="Q44" s="243">
        <f t="shared" si="7"/>
        <v>0</v>
      </c>
      <c r="R44" s="249">
        <f t="shared" si="8"/>
        <v>11</v>
      </c>
      <c r="S44" s="251">
        <v>50</v>
      </c>
      <c r="T44" s="264">
        <f t="shared" si="9"/>
        <v>39</v>
      </c>
      <c r="U44" s="251">
        <v>5</v>
      </c>
      <c r="V44" s="253">
        <f t="shared" si="10"/>
        <v>0</v>
      </c>
      <c r="W44" s="243">
        <f t="shared" si="11"/>
        <v>0</v>
      </c>
      <c r="X44" s="243">
        <f t="shared" ref="X44" si="15">IF(W44="Eliminated",W44,IF(W44="N/A",W44,T44-W44))</f>
        <v>39</v>
      </c>
      <c r="Y44" s="243">
        <f t="shared" si="13"/>
        <v>11</v>
      </c>
      <c r="Z44" s="242" t="s">
        <v>472</v>
      </c>
    </row>
    <row r="45" spans="1:26" s="165" customFormat="1" ht="15.75" x14ac:dyDescent="0.25">
      <c r="A45" s="151">
        <f t="shared" si="14"/>
        <v>30</v>
      </c>
      <c r="B45" s="213" t="s">
        <v>294</v>
      </c>
      <c r="C45" s="214" t="s">
        <v>295</v>
      </c>
      <c r="D45" s="213" t="s">
        <v>296</v>
      </c>
      <c r="E45" s="213" t="s">
        <v>297</v>
      </c>
      <c r="F45" s="215" t="s">
        <v>292</v>
      </c>
      <c r="G45" s="215" t="s">
        <v>293</v>
      </c>
      <c r="H45" s="152">
        <v>0.4513888888888889</v>
      </c>
      <c r="I45" s="153">
        <v>0.53414351851851849</v>
      </c>
      <c r="J45" s="154">
        <f t="shared" si="0"/>
        <v>8.2754629629629595E-2</v>
      </c>
      <c r="K45" s="155">
        <f t="shared" si="1"/>
        <v>120</v>
      </c>
      <c r="L45" s="163">
        <f t="shared" si="2"/>
        <v>119.16666666666663</v>
      </c>
      <c r="M45" s="155">
        <f t="shared" si="3"/>
        <v>88</v>
      </c>
      <c r="N45" s="156">
        <f t="shared" si="4"/>
        <v>98</v>
      </c>
      <c r="O45" s="151">
        <f t="shared" si="5"/>
        <v>0</v>
      </c>
      <c r="P45" s="156">
        <f t="shared" si="6"/>
        <v>22</v>
      </c>
      <c r="Q45" s="151">
        <f t="shared" si="7"/>
        <v>0</v>
      </c>
      <c r="R45" s="156">
        <f t="shared" si="8"/>
        <v>22</v>
      </c>
      <c r="S45" s="157">
        <v>105</v>
      </c>
      <c r="T45" s="180">
        <f t="shared" si="9"/>
        <v>83</v>
      </c>
      <c r="U45" s="162">
        <v>5</v>
      </c>
      <c r="V45" s="159">
        <f t="shared" si="10"/>
        <v>0</v>
      </c>
      <c r="W45" s="151">
        <f t="shared" si="11"/>
        <v>0</v>
      </c>
      <c r="X45" s="151">
        <f t="shared" si="12"/>
        <v>83</v>
      </c>
      <c r="Y45" s="151">
        <f t="shared" si="13"/>
        <v>3</v>
      </c>
      <c r="Z45" s="193">
        <v>3</v>
      </c>
    </row>
    <row r="46" spans="1:26" s="254" customFormat="1" ht="45" x14ac:dyDescent="0.25">
      <c r="A46" s="243">
        <f t="shared" si="14"/>
        <v>32</v>
      </c>
      <c r="B46" s="244" t="s">
        <v>300</v>
      </c>
      <c r="C46" s="244" t="s">
        <v>301</v>
      </c>
      <c r="D46" s="244" t="s">
        <v>302</v>
      </c>
      <c r="E46" s="244" t="s">
        <v>478</v>
      </c>
      <c r="F46" s="245" t="s">
        <v>298</v>
      </c>
      <c r="G46" s="245" t="s">
        <v>299</v>
      </c>
      <c r="H46" s="259">
        <v>0.45833333333333337</v>
      </c>
      <c r="I46" s="247">
        <v>0.57055555555555559</v>
      </c>
      <c r="J46" s="248">
        <f t="shared" si="0"/>
        <v>0.11222222222222222</v>
      </c>
      <c r="K46" s="249">
        <f t="shared" si="1"/>
        <v>162</v>
      </c>
      <c r="L46" s="250">
        <f t="shared" si="2"/>
        <v>161.6</v>
      </c>
      <c r="M46" s="249">
        <f t="shared" si="3"/>
        <v>88</v>
      </c>
      <c r="N46" s="249">
        <f t="shared" si="4"/>
        <v>98</v>
      </c>
      <c r="O46" s="243">
        <f t="shared" si="5"/>
        <v>0</v>
      </c>
      <c r="P46" s="249" t="str">
        <f t="shared" si="6"/>
        <v>ELIMINATED</v>
      </c>
      <c r="Q46" s="243">
        <f t="shared" si="7"/>
        <v>0</v>
      </c>
      <c r="R46" s="249" t="str">
        <f t="shared" si="8"/>
        <v>ELIMINATED</v>
      </c>
      <c r="S46" s="251">
        <v>72</v>
      </c>
      <c r="T46" s="264" t="str">
        <f t="shared" si="9"/>
        <v>ELIMINATED</v>
      </c>
      <c r="U46" s="251">
        <v>5</v>
      </c>
      <c r="V46" s="253">
        <f t="shared" si="10"/>
        <v>0</v>
      </c>
      <c r="W46" s="243" t="str">
        <f t="shared" si="11"/>
        <v>ELIMINATED</v>
      </c>
      <c r="X46" s="243" t="str">
        <f t="shared" si="12"/>
        <v>ELIMINATED</v>
      </c>
      <c r="Y46" s="243" t="str">
        <f t="shared" si="13"/>
        <v>ELIMINATED</v>
      </c>
      <c r="Z46" s="242" t="s">
        <v>472</v>
      </c>
    </row>
    <row r="47" spans="1:26" s="165" customFormat="1" ht="15.75" x14ac:dyDescent="0.25">
      <c r="A47" s="151">
        <f t="shared" si="14"/>
        <v>34</v>
      </c>
      <c r="B47" s="189" t="s">
        <v>425</v>
      </c>
      <c r="C47" s="189" t="s">
        <v>426</v>
      </c>
      <c r="D47" s="189" t="s">
        <v>427</v>
      </c>
      <c r="E47" s="189" t="s">
        <v>428</v>
      </c>
      <c r="F47" s="215" t="s">
        <v>303</v>
      </c>
      <c r="G47" s="215" t="s">
        <v>173</v>
      </c>
      <c r="H47" s="152">
        <v>0.46527777777777779</v>
      </c>
      <c r="I47" s="153">
        <v>0.54317129629629635</v>
      </c>
      <c r="J47" s="154">
        <f t="shared" si="0"/>
        <v>7.7893518518518556E-2</v>
      </c>
      <c r="K47" s="155">
        <f t="shared" si="1"/>
        <v>113</v>
      </c>
      <c r="L47" s="163">
        <f t="shared" si="2"/>
        <v>112.16666666666671</v>
      </c>
      <c r="M47" s="155">
        <f t="shared" si="3"/>
        <v>88</v>
      </c>
      <c r="N47" s="156">
        <f t="shared" si="4"/>
        <v>98</v>
      </c>
      <c r="O47" s="151">
        <f t="shared" si="5"/>
        <v>0</v>
      </c>
      <c r="P47" s="156">
        <f t="shared" si="6"/>
        <v>15</v>
      </c>
      <c r="Q47" s="151">
        <f t="shared" si="7"/>
        <v>0</v>
      </c>
      <c r="R47" s="156">
        <f t="shared" si="8"/>
        <v>15</v>
      </c>
      <c r="S47" s="157">
        <v>93</v>
      </c>
      <c r="T47" s="180">
        <f t="shared" si="9"/>
        <v>78</v>
      </c>
      <c r="U47" s="162">
        <v>4</v>
      </c>
      <c r="V47" s="159">
        <f t="shared" si="10"/>
        <v>0.02</v>
      </c>
      <c r="W47" s="151">
        <f t="shared" si="11"/>
        <v>1.56</v>
      </c>
      <c r="X47" s="151">
        <f t="shared" si="12"/>
        <v>76.44</v>
      </c>
      <c r="Y47" s="151">
        <f t="shared" si="13"/>
        <v>7</v>
      </c>
      <c r="Z47" s="193">
        <v>7</v>
      </c>
    </row>
    <row r="48" spans="1:26" s="254" customFormat="1" ht="15" x14ac:dyDescent="0.25">
      <c r="A48" s="243">
        <f t="shared" si="14"/>
        <v>36</v>
      </c>
      <c r="B48" s="244" t="s">
        <v>309</v>
      </c>
      <c r="C48" s="244" t="s">
        <v>310</v>
      </c>
      <c r="D48" s="244" t="s">
        <v>311</v>
      </c>
      <c r="E48" s="244" t="s">
        <v>481</v>
      </c>
      <c r="F48" s="245" t="s">
        <v>307</v>
      </c>
      <c r="G48" s="245" t="s">
        <v>308</v>
      </c>
      <c r="H48" s="259">
        <v>0.47222222222222221</v>
      </c>
      <c r="I48" s="247">
        <v>0.55925925925925923</v>
      </c>
      <c r="J48" s="248">
        <f t="shared" si="0"/>
        <v>8.7037037037037024E-2</v>
      </c>
      <c r="K48" s="249">
        <f t="shared" si="1"/>
        <v>126</v>
      </c>
      <c r="L48" s="250">
        <f t="shared" si="2"/>
        <v>125.33333333333331</v>
      </c>
      <c r="M48" s="249">
        <f t="shared" si="3"/>
        <v>88</v>
      </c>
      <c r="N48" s="249">
        <f t="shared" si="4"/>
        <v>98</v>
      </c>
      <c r="O48" s="243">
        <f t="shared" si="5"/>
        <v>0</v>
      </c>
      <c r="P48" s="249">
        <f t="shared" si="6"/>
        <v>28</v>
      </c>
      <c r="Q48" s="243">
        <f t="shared" si="7"/>
        <v>0</v>
      </c>
      <c r="R48" s="249">
        <f t="shared" si="8"/>
        <v>28</v>
      </c>
      <c r="S48" s="251">
        <v>59</v>
      </c>
      <c r="T48" s="264">
        <f t="shared" si="9"/>
        <v>31</v>
      </c>
      <c r="U48" s="251">
        <v>5</v>
      </c>
      <c r="V48" s="253">
        <f t="shared" si="10"/>
        <v>0</v>
      </c>
      <c r="W48" s="243">
        <f t="shared" si="11"/>
        <v>0</v>
      </c>
      <c r="X48" s="243">
        <f t="shared" si="12"/>
        <v>31</v>
      </c>
      <c r="Y48" s="243">
        <f t="shared" si="13"/>
        <v>14</v>
      </c>
      <c r="Z48" s="242" t="s">
        <v>472</v>
      </c>
    </row>
    <row r="49" spans="1:26" s="165" customFormat="1" ht="15.75" x14ac:dyDescent="0.25">
      <c r="A49" s="151"/>
      <c r="B49" s="213"/>
      <c r="C49" s="214"/>
      <c r="D49" s="213"/>
      <c r="E49" s="214"/>
      <c r="F49" s="215"/>
      <c r="G49" s="215"/>
      <c r="H49" s="215"/>
      <c r="I49" s="215"/>
      <c r="J49" s="154"/>
      <c r="K49" s="155"/>
      <c r="L49" s="163"/>
      <c r="M49" s="155"/>
      <c r="N49" s="156"/>
      <c r="O49" s="151"/>
      <c r="P49" s="156"/>
      <c r="Q49" s="151"/>
      <c r="R49" s="156"/>
      <c r="S49" s="215"/>
      <c r="T49" s="180"/>
      <c r="U49" s="215"/>
      <c r="V49" s="159"/>
      <c r="W49" s="151"/>
      <c r="X49" s="151"/>
      <c r="Y49" s="215"/>
      <c r="Z49" s="193"/>
    </row>
    <row r="50" spans="1:26" s="165" customFormat="1" ht="15.75" x14ac:dyDescent="0.25">
      <c r="A50" s="151">
        <v>40</v>
      </c>
      <c r="B50" s="213" t="s">
        <v>314</v>
      </c>
      <c r="C50" s="213" t="s">
        <v>470</v>
      </c>
      <c r="D50" s="213" t="s">
        <v>315</v>
      </c>
      <c r="E50" s="214" t="s">
        <v>469</v>
      </c>
      <c r="F50" s="215" t="s">
        <v>312</v>
      </c>
      <c r="G50" s="215" t="s">
        <v>313</v>
      </c>
      <c r="H50" s="152">
        <v>0.48611111111111116</v>
      </c>
      <c r="I50" s="153">
        <v>0.56821759259259264</v>
      </c>
      <c r="J50" s="154">
        <f t="shared" si="0"/>
        <v>8.2106481481481475E-2</v>
      </c>
      <c r="K50" s="155">
        <f t="shared" si="1"/>
        <v>119</v>
      </c>
      <c r="L50" s="163">
        <f t="shared" si="2"/>
        <v>118.23333333333333</v>
      </c>
      <c r="M50" s="155">
        <f t="shared" si="3"/>
        <v>88</v>
      </c>
      <c r="N50" s="156">
        <f t="shared" si="4"/>
        <v>98</v>
      </c>
      <c r="O50" s="151">
        <f t="shared" si="5"/>
        <v>0</v>
      </c>
      <c r="P50" s="156">
        <f t="shared" si="6"/>
        <v>21</v>
      </c>
      <c r="Q50" s="151">
        <f t="shared" si="7"/>
        <v>0</v>
      </c>
      <c r="R50" s="156">
        <f t="shared" si="8"/>
        <v>21</v>
      </c>
      <c r="S50" s="157">
        <v>59</v>
      </c>
      <c r="T50" s="180">
        <f t="shared" si="9"/>
        <v>38</v>
      </c>
      <c r="U50" s="162">
        <v>4</v>
      </c>
      <c r="V50" s="159">
        <f t="shared" si="10"/>
        <v>0.02</v>
      </c>
      <c r="W50" s="151">
        <f t="shared" si="11"/>
        <v>0.76</v>
      </c>
      <c r="X50" s="151">
        <f t="shared" si="12"/>
        <v>37.24</v>
      </c>
      <c r="Y50" s="151">
        <f t="shared" si="13"/>
        <v>12</v>
      </c>
      <c r="Z50" s="193"/>
    </row>
    <row r="51" spans="1:26" s="165" customFormat="1" ht="15.75" x14ac:dyDescent="0.25">
      <c r="A51" s="151"/>
      <c r="B51" s="149"/>
      <c r="C51" s="149"/>
      <c r="D51" s="149"/>
      <c r="E51" s="149"/>
      <c r="F51" s="149"/>
      <c r="G51" s="149"/>
      <c r="H51" s="215"/>
      <c r="I51" s="215"/>
      <c r="J51" s="154"/>
      <c r="K51" s="155"/>
      <c r="L51" s="163"/>
      <c r="M51" s="155"/>
      <c r="N51" s="156"/>
      <c r="O51" s="151"/>
      <c r="P51" s="156"/>
      <c r="Q51" s="151"/>
      <c r="R51" s="156"/>
      <c r="S51" s="215"/>
      <c r="T51" s="180"/>
      <c r="U51" s="215"/>
      <c r="V51" s="159"/>
      <c r="W51" s="151"/>
      <c r="X51" s="151"/>
      <c r="Y51" s="215"/>
      <c r="Z51" s="193"/>
    </row>
    <row r="52" spans="1:26" s="165" customFormat="1" ht="15.75" x14ac:dyDescent="0.25">
      <c r="A52" s="151"/>
      <c r="F52" s="149"/>
      <c r="G52" s="149"/>
      <c r="H52" s="215"/>
      <c r="I52" s="215"/>
      <c r="J52" s="154"/>
      <c r="K52" s="155"/>
      <c r="L52" s="163"/>
      <c r="M52" s="155"/>
      <c r="N52" s="156"/>
      <c r="O52" s="151"/>
      <c r="P52" s="156"/>
      <c r="Q52" s="151"/>
      <c r="R52" s="156"/>
      <c r="S52" s="215"/>
      <c r="T52" s="180"/>
      <c r="U52" s="215"/>
      <c r="V52" s="159"/>
      <c r="W52" s="151"/>
      <c r="X52" s="151"/>
      <c r="Y52" s="215"/>
      <c r="Z52" s="193"/>
    </row>
    <row r="53" spans="1:26" s="164" customFormat="1" ht="25.5" customHeight="1" x14ac:dyDescent="0.2">
      <c r="A53" s="167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9"/>
      <c r="U53" s="166"/>
      <c r="V53" s="166"/>
      <c r="W53" s="166"/>
      <c r="X53" s="166"/>
      <c r="Y53" s="166"/>
      <c r="Z53" s="193"/>
    </row>
    <row r="54" spans="1:26" s="164" customFormat="1" ht="25.5" customHeight="1" x14ac:dyDescent="0.2">
      <c r="A54" s="167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9"/>
      <c r="U54" s="166"/>
      <c r="V54" s="166"/>
      <c r="W54" s="166"/>
      <c r="X54" s="166"/>
      <c r="Y54" s="166"/>
      <c r="Z54" s="193"/>
    </row>
    <row r="55" spans="1:26" s="164" customFormat="1" ht="25.5" customHeight="1" x14ac:dyDescent="0.2">
      <c r="A55" s="167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9"/>
      <c r="U55" s="166"/>
      <c r="V55" s="166"/>
      <c r="W55" s="166"/>
      <c r="X55" s="166"/>
      <c r="Y55" s="166"/>
      <c r="Z55" s="193"/>
    </row>
    <row r="56" spans="1:26" s="164" customFormat="1" ht="12.75" x14ac:dyDescent="0.2">
      <c r="A56" s="167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9"/>
      <c r="U56" s="166"/>
      <c r="V56" s="166"/>
      <c r="W56" s="166"/>
      <c r="X56" s="166"/>
      <c r="Y56" s="166"/>
      <c r="Z56" s="193"/>
    </row>
    <row r="57" spans="1:26" s="164" customFormat="1" ht="12.75" x14ac:dyDescent="0.2">
      <c r="A57" s="167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9"/>
      <c r="U57" s="166"/>
      <c r="V57" s="166"/>
      <c r="W57" s="166"/>
      <c r="X57" s="166"/>
      <c r="Y57" s="166"/>
      <c r="Z57" s="193"/>
    </row>
    <row r="58" spans="1:26" x14ac:dyDescent="0.25">
      <c r="C58" s="128"/>
      <c r="E58" s="128"/>
      <c r="T58" s="170"/>
    </row>
    <row r="59" spans="1:26" x14ac:dyDescent="0.25">
      <c r="C59" s="128"/>
      <c r="E59" s="128"/>
      <c r="T59" s="170"/>
    </row>
    <row r="60" spans="1:26" x14ac:dyDescent="0.25">
      <c r="C60" s="128"/>
      <c r="E60" s="128"/>
      <c r="T60" s="170"/>
    </row>
    <row r="61" spans="1:26" x14ac:dyDescent="0.25">
      <c r="C61" s="128"/>
      <c r="E61" s="128"/>
      <c r="T61" s="170"/>
    </row>
    <row r="62" spans="1:26" x14ac:dyDescent="0.25">
      <c r="C62" s="128"/>
      <c r="E62" s="128"/>
      <c r="T62" s="170"/>
    </row>
    <row r="63" spans="1:26" x14ac:dyDescent="0.25">
      <c r="C63" s="128"/>
      <c r="E63" s="128"/>
      <c r="T63" s="170"/>
    </row>
    <row r="64" spans="1:26" x14ac:dyDescent="0.25">
      <c r="C64" s="128"/>
      <c r="E64" s="128"/>
      <c r="T64" s="170"/>
    </row>
    <row r="65" spans="3:20" x14ac:dyDescent="0.25">
      <c r="C65" s="128"/>
      <c r="E65" s="128"/>
      <c r="T65" s="170"/>
    </row>
    <row r="66" spans="3:20" x14ac:dyDescent="0.25">
      <c r="C66" s="128"/>
      <c r="E66" s="128"/>
      <c r="T66" s="170"/>
    </row>
    <row r="67" spans="3:20" x14ac:dyDescent="0.25">
      <c r="C67" s="128"/>
      <c r="E67" s="128"/>
      <c r="T67" s="170"/>
    </row>
    <row r="68" spans="3:20" x14ac:dyDescent="0.25">
      <c r="C68" s="128"/>
      <c r="E68" s="128"/>
      <c r="T68" s="170"/>
    </row>
    <row r="69" spans="3:20" x14ac:dyDescent="0.25">
      <c r="C69" s="128"/>
      <c r="E69" s="128"/>
      <c r="T69" s="170"/>
    </row>
    <row r="70" spans="3:20" x14ac:dyDescent="0.25">
      <c r="C70" s="128"/>
      <c r="E70" s="128"/>
      <c r="T70" s="170"/>
    </row>
    <row r="71" spans="3:20" x14ac:dyDescent="0.25">
      <c r="C71" s="128"/>
      <c r="E71" s="128"/>
      <c r="T71" s="170"/>
    </row>
    <row r="72" spans="3:20" x14ac:dyDescent="0.25">
      <c r="C72" s="128"/>
      <c r="E72" s="128"/>
      <c r="T72" s="170"/>
    </row>
    <row r="73" spans="3:20" x14ac:dyDescent="0.25">
      <c r="C73" s="128"/>
      <c r="E73" s="128"/>
    </row>
  </sheetData>
  <mergeCells count="30">
    <mergeCell ref="Y24:Y30"/>
    <mergeCell ref="U24:U30"/>
    <mergeCell ref="R24:R30"/>
    <mergeCell ref="S24:S30"/>
    <mergeCell ref="T24:T30"/>
    <mergeCell ref="A24:A30"/>
    <mergeCell ref="B24:B30"/>
    <mergeCell ref="C24:C30"/>
    <mergeCell ref="X24:X30"/>
    <mergeCell ref="Q24:Q30"/>
    <mergeCell ref="D24:D30"/>
    <mergeCell ref="K24:K30"/>
    <mergeCell ref="G24:G30"/>
    <mergeCell ref="F24:F30"/>
    <mergeCell ref="Z24:Z30"/>
    <mergeCell ref="W17:X18"/>
    <mergeCell ref="F17:S19"/>
    <mergeCell ref="V24:V30"/>
    <mergeCell ref="W24:W30"/>
    <mergeCell ref="L24:L30"/>
    <mergeCell ref="O24:O30"/>
    <mergeCell ref="P24:P30"/>
    <mergeCell ref="M23:N23"/>
    <mergeCell ref="M24:N30"/>
    <mergeCell ref="V17:V18"/>
    <mergeCell ref="A21:Y21"/>
    <mergeCell ref="E24:E30"/>
    <mergeCell ref="H24:H30"/>
    <mergeCell ref="I24:I30"/>
    <mergeCell ref="J24:J30"/>
  </mergeCells>
  <phoneticPr fontId="2" type="noConversion"/>
  <conditionalFormatting sqref="R31:T40 V31:X52 R51:R52 T51:T52 R50:T50 R49 T49 R42:T48 R41 T41">
    <cfRule type="cellIs" dxfId="52" priority="1" stopIfTrue="1" operator="equal">
      <formula>"ELIMINATED"</formula>
    </cfRule>
  </conditionalFormatting>
  <conditionalFormatting sqref="Y31:Y40 Y50 Y42:Y48">
    <cfRule type="cellIs" dxfId="51" priority="2" stopIfTrue="1" operator="equal">
      <formula>"ELIMINATED"</formula>
    </cfRule>
    <cfRule type="cellIs" dxfId="50" priority="3" stopIfTrue="1" operator="lessThanOrEqual">
      <formula>8</formula>
    </cfRule>
  </conditionalFormatting>
  <conditionalFormatting sqref="U31:U40 U50 U42:U48">
    <cfRule type="cellIs" dxfId="49" priority="4" stopIfTrue="1" operator="greaterThan">
      <formula>0</formula>
    </cfRule>
  </conditionalFormatting>
  <dataValidations count="1">
    <dataValidation type="list" allowBlank="1" showInputMessage="1" showErrorMessage="1" sqref="U50 U31:U40 U42:U48">
      <formula1>$U$7:$U$14</formula1>
    </dataValidation>
  </dataValidations>
  <printOptions gridLines="1"/>
  <pageMargins left="0.23622047244094491" right="0.17" top="0.25" bottom="0.28000000000000003" header="0.23" footer="0.27"/>
  <pageSetup paperSize="8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A91"/>
  <sheetViews>
    <sheetView zoomScale="120" zoomScaleNormal="120" workbookViewId="0">
      <pane xSplit="1" ySplit="30" topLeftCell="B31" activePane="bottomRight" state="frozen"/>
      <selection pane="topRight" activeCell="B1" sqref="B1"/>
      <selection pane="bottomLeft" activeCell="A31" sqref="A31"/>
      <selection pane="bottomRight" activeCell="H51" sqref="H51"/>
    </sheetView>
  </sheetViews>
  <sheetFormatPr defaultRowHeight="13.5" x14ac:dyDescent="0.25"/>
  <cols>
    <col min="1" max="1" width="3" style="15" customWidth="1"/>
    <col min="2" max="2" width="15.140625" style="1" customWidth="1"/>
    <col min="3" max="4" width="15.5703125" style="1" customWidth="1"/>
    <col min="5" max="5" width="16.140625" style="1" customWidth="1"/>
    <col min="6" max="6" width="18.7109375" style="1" customWidth="1"/>
    <col min="7" max="7" width="16.42578125" style="1" customWidth="1"/>
    <col min="8" max="8" width="6.28515625" style="1" customWidth="1"/>
    <col min="9" max="9" width="9.7109375" style="1" customWidth="1"/>
    <col min="10" max="10" width="7.85546875" style="1" customWidth="1"/>
    <col min="11" max="11" width="4.7109375" style="1" customWidth="1"/>
    <col min="12" max="12" width="9.140625" style="1" customWidth="1"/>
    <col min="13" max="16" width="3.7109375" style="1" customWidth="1"/>
    <col min="17" max="17" width="4.7109375" style="1" customWidth="1"/>
    <col min="18" max="18" width="3.7109375" style="1" customWidth="1"/>
    <col min="19" max="19" width="6" style="1" customWidth="1"/>
    <col min="20" max="20" width="6.85546875" style="1" customWidth="1"/>
    <col min="21" max="21" width="5.140625" style="1" customWidth="1"/>
    <col min="22" max="22" width="4.42578125" style="1" customWidth="1"/>
    <col min="23" max="23" width="4.28515625" style="1" customWidth="1"/>
    <col min="24" max="24" width="5.5703125" style="1" customWidth="1"/>
    <col min="25" max="25" width="7.140625" style="1" customWidth="1"/>
    <col min="26" max="26" width="6.5703125" customWidth="1"/>
    <col min="27" max="27" width="9.85546875" hidden="1" customWidth="1"/>
  </cols>
  <sheetData>
    <row r="1" spans="1:27" s="25" customFormat="1" ht="8.25" customHeight="1" x14ac:dyDescent="0.25">
      <c r="A1" s="62"/>
      <c r="B1" s="63" t="s">
        <v>4</v>
      </c>
      <c r="C1" s="64"/>
      <c r="D1" s="64"/>
      <c r="E1" s="65" t="s">
        <v>15</v>
      </c>
      <c r="F1" s="116"/>
      <c r="G1" s="117"/>
      <c r="H1" s="88">
        <v>5</v>
      </c>
      <c r="I1" s="88"/>
      <c r="J1" s="117"/>
      <c r="K1" s="68"/>
      <c r="L1" s="68"/>
      <c r="M1" s="68"/>
      <c r="N1" s="39"/>
      <c r="O1" s="39"/>
      <c r="P1" s="39"/>
      <c r="Q1" s="39"/>
      <c r="R1" s="39"/>
      <c r="S1" s="39"/>
      <c r="T1" s="39"/>
      <c r="U1" s="103" t="s">
        <v>46</v>
      </c>
      <c r="V1" s="103"/>
      <c r="W1" s="103"/>
      <c r="X1" s="24"/>
      <c r="Y1" s="24"/>
    </row>
    <row r="2" spans="1:27" s="25" customFormat="1" ht="8.25" customHeight="1" x14ac:dyDescent="0.25">
      <c r="A2" s="69"/>
      <c r="B2" s="70" t="s">
        <v>45</v>
      </c>
      <c r="C2" s="71"/>
      <c r="D2" s="71"/>
      <c r="E2" s="129">
        <v>24</v>
      </c>
      <c r="F2" s="91"/>
      <c r="G2" s="91"/>
      <c r="H2" s="86" t="s">
        <v>5</v>
      </c>
      <c r="I2" s="86"/>
      <c r="U2" s="103" t="s">
        <v>10</v>
      </c>
      <c r="V2" s="103"/>
      <c r="W2" s="104"/>
      <c r="X2" s="26"/>
      <c r="Y2" s="26"/>
    </row>
    <row r="3" spans="1:27" s="25" customFormat="1" ht="8.25" customHeight="1" x14ac:dyDescent="0.25">
      <c r="A3" s="69"/>
      <c r="B3" s="70" t="s">
        <v>3</v>
      </c>
      <c r="C3" s="71"/>
      <c r="D3" s="71"/>
      <c r="E3" s="129">
        <v>7.25</v>
      </c>
      <c r="F3" s="91"/>
      <c r="G3" s="91"/>
      <c r="H3" s="86" t="s">
        <v>6</v>
      </c>
      <c r="I3" s="86"/>
      <c r="J3" s="71"/>
      <c r="U3" s="104" t="s">
        <v>38</v>
      </c>
      <c r="V3" s="104" t="s">
        <v>36</v>
      </c>
      <c r="W3" s="104"/>
      <c r="X3" s="26"/>
      <c r="Y3" s="26"/>
    </row>
    <row r="4" spans="1:27" s="25" customFormat="1" ht="8.25" customHeight="1" x14ac:dyDescent="0.25">
      <c r="A4" s="69"/>
      <c r="B4" s="70" t="s">
        <v>49</v>
      </c>
      <c r="C4" s="71"/>
      <c r="D4" s="71"/>
      <c r="E4" s="131">
        <f>+ROUNDUP(J4,0)</f>
        <v>199</v>
      </c>
      <c r="F4" s="92"/>
      <c r="G4" s="92"/>
      <c r="H4" s="86" t="s">
        <v>7</v>
      </c>
      <c r="I4" s="86"/>
      <c r="J4" s="86">
        <f>+E2/E3*60</f>
        <v>198.62068965517241</v>
      </c>
      <c r="U4" s="104" t="s">
        <v>39</v>
      </c>
      <c r="V4" s="104" t="s">
        <v>37</v>
      </c>
      <c r="W4" s="104"/>
      <c r="X4" s="26"/>
      <c r="Y4" s="26"/>
    </row>
    <row r="5" spans="1:27" s="25" customFormat="1" ht="8.25" customHeight="1" x14ac:dyDescent="0.25">
      <c r="A5" s="69"/>
      <c r="B5" s="70" t="s">
        <v>47</v>
      </c>
      <c r="C5" s="71"/>
      <c r="D5" s="71" t="s">
        <v>141</v>
      </c>
      <c r="E5" s="130">
        <v>0</v>
      </c>
      <c r="F5" s="92"/>
      <c r="G5" s="92"/>
      <c r="H5" s="86"/>
      <c r="I5" s="86"/>
      <c r="J5" s="71"/>
      <c r="K5" s="73"/>
      <c r="L5" s="73"/>
      <c r="M5" s="73"/>
      <c r="N5" s="43"/>
      <c r="O5" s="43"/>
      <c r="P5" s="43"/>
      <c r="Q5" s="43"/>
      <c r="R5" s="43"/>
      <c r="S5" s="43"/>
      <c r="T5" s="43"/>
      <c r="U5" s="104"/>
      <c r="V5" s="104"/>
      <c r="W5" s="104"/>
      <c r="X5" s="26"/>
      <c r="Y5" s="26"/>
    </row>
    <row r="6" spans="1:27" s="25" customFormat="1" ht="8.25" customHeight="1" x14ac:dyDescent="0.25">
      <c r="A6" s="69"/>
      <c r="B6" s="70" t="s">
        <v>50</v>
      </c>
      <c r="C6" s="73"/>
      <c r="D6" s="73"/>
      <c r="E6" s="77">
        <f>+E5+E4</f>
        <v>199</v>
      </c>
      <c r="F6" s="92"/>
      <c r="G6" s="92"/>
      <c r="H6" s="86"/>
      <c r="I6" s="86"/>
      <c r="J6" s="71"/>
      <c r="K6" s="73"/>
      <c r="L6" s="73"/>
      <c r="M6" s="73"/>
      <c r="N6" s="43"/>
      <c r="O6" s="43"/>
      <c r="P6" s="43"/>
      <c r="Q6" s="43"/>
      <c r="R6" s="43"/>
      <c r="S6" s="43"/>
      <c r="T6" s="43"/>
      <c r="U6" s="104" t="s">
        <v>40</v>
      </c>
      <c r="V6" s="104"/>
      <c r="W6" s="104"/>
      <c r="X6" s="26"/>
      <c r="Y6" s="26"/>
    </row>
    <row r="7" spans="1:27" s="25" customFormat="1" ht="8.25" customHeight="1" x14ac:dyDescent="0.25">
      <c r="A7" s="69"/>
      <c r="B7" s="78" t="s">
        <v>9</v>
      </c>
      <c r="C7" s="79"/>
      <c r="D7" s="79"/>
      <c r="E7" s="75">
        <f>+E6+60</f>
        <v>259</v>
      </c>
      <c r="F7" s="92"/>
      <c r="G7" s="92"/>
      <c r="H7" s="86" t="s">
        <v>8</v>
      </c>
      <c r="I7" s="83"/>
      <c r="J7" s="73"/>
      <c r="K7" s="73"/>
      <c r="L7" s="73"/>
      <c r="M7" s="73"/>
      <c r="N7" s="43"/>
      <c r="O7" s="43"/>
      <c r="P7" s="43"/>
      <c r="Q7" s="43"/>
      <c r="R7" s="43"/>
      <c r="S7" s="43"/>
      <c r="T7" s="43"/>
      <c r="U7" s="105" t="s">
        <v>11</v>
      </c>
      <c r="V7" s="106">
        <v>0.1</v>
      </c>
      <c r="W7" s="104"/>
      <c r="X7" s="26"/>
      <c r="Y7" s="26"/>
    </row>
    <row r="8" spans="1:27" s="25" customFormat="1" ht="8.25" customHeight="1" x14ac:dyDescent="0.25">
      <c r="A8" s="6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43"/>
      <c r="O8" s="43"/>
      <c r="P8" s="43"/>
      <c r="Q8" s="43"/>
      <c r="R8" s="43"/>
      <c r="S8" s="43"/>
      <c r="T8" s="43"/>
      <c r="U8" s="105">
        <v>1</v>
      </c>
      <c r="V8" s="106">
        <v>0.08</v>
      </c>
      <c r="W8" s="104"/>
      <c r="X8" s="27"/>
      <c r="Y8" s="27"/>
    </row>
    <row r="9" spans="1:27" s="25" customFormat="1" ht="8.25" hidden="1" customHeight="1" x14ac:dyDescent="0.2">
      <c r="A9" s="69"/>
      <c r="B9" s="80" t="s">
        <v>73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43"/>
      <c r="O9" s="43"/>
      <c r="P9" s="43"/>
      <c r="Q9" s="43"/>
      <c r="R9" s="43"/>
      <c r="S9" s="43"/>
      <c r="T9" s="43"/>
      <c r="U9" s="52">
        <v>2</v>
      </c>
      <c r="V9" s="53">
        <v>0.06</v>
      </c>
      <c r="W9" s="43"/>
      <c r="X9" s="28"/>
      <c r="Y9" s="28"/>
    </row>
    <row r="10" spans="1:27" s="25" customFormat="1" ht="8.25" hidden="1" customHeight="1" x14ac:dyDescent="0.2">
      <c r="A10" s="69"/>
      <c r="B10" s="73" t="s">
        <v>13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43"/>
      <c r="O10" s="43"/>
      <c r="P10" s="43"/>
      <c r="Q10" s="43"/>
      <c r="R10" s="43"/>
      <c r="S10" s="43"/>
      <c r="T10" s="43"/>
      <c r="U10" s="54">
        <v>3</v>
      </c>
      <c r="V10" s="55">
        <v>0.04</v>
      </c>
      <c r="W10" s="43"/>
      <c r="X10" s="28"/>
      <c r="Y10" s="28"/>
    </row>
    <row r="11" spans="1:27" s="25" customFormat="1" ht="8.25" hidden="1" customHeight="1" x14ac:dyDescent="0.2">
      <c r="A11" s="69"/>
      <c r="B11" s="73" t="s">
        <v>74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43"/>
      <c r="O11" s="43"/>
      <c r="P11" s="43"/>
      <c r="Q11" s="43"/>
      <c r="R11" s="43"/>
      <c r="S11" s="43"/>
      <c r="T11" s="43"/>
      <c r="U11" s="54">
        <v>4</v>
      </c>
      <c r="V11" s="55">
        <v>0.02</v>
      </c>
      <c r="W11" s="43"/>
      <c r="X11" s="28"/>
      <c r="Y11" s="28"/>
    </row>
    <row r="12" spans="1:27" s="25" customFormat="1" ht="8.25" hidden="1" customHeight="1" thickBot="1" x14ac:dyDescent="0.25">
      <c r="A12" s="69"/>
      <c r="B12" s="73" t="s">
        <v>75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43"/>
      <c r="O12" s="43"/>
      <c r="P12" s="43"/>
      <c r="Q12" s="43"/>
      <c r="R12" s="43"/>
      <c r="S12" s="43"/>
      <c r="T12" s="43"/>
      <c r="U12" s="56">
        <v>5</v>
      </c>
      <c r="V12" s="57">
        <v>0</v>
      </c>
      <c r="W12" s="43"/>
      <c r="X12" s="28"/>
      <c r="Y12" s="28"/>
      <c r="AA12" s="25" t="s">
        <v>12</v>
      </c>
    </row>
    <row r="13" spans="1:27" s="25" customFormat="1" ht="8.25" hidden="1" customHeight="1" x14ac:dyDescent="0.2">
      <c r="A13" s="69"/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43"/>
      <c r="O13" s="43"/>
      <c r="P13" s="43"/>
      <c r="Q13" s="43"/>
      <c r="R13" s="43"/>
      <c r="S13" s="43"/>
      <c r="T13" s="43"/>
      <c r="U13" s="58"/>
      <c r="V13" s="58"/>
      <c r="W13" s="43"/>
      <c r="X13" s="28"/>
      <c r="Y13" s="28"/>
      <c r="AA13" s="25" t="s">
        <v>51</v>
      </c>
    </row>
    <row r="14" spans="1:27" s="25" customFormat="1" ht="8.25" hidden="1" customHeight="1" x14ac:dyDescent="0.25">
      <c r="A14" s="6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43"/>
      <c r="O14" s="43"/>
      <c r="P14" s="43"/>
      <c r="Q14" s="43"/>
      <c r="R14" s="43"/>
      <c r="S14" s="43"/>
      <c r="T14" s="43"/>
      <c r="U14" s="59" t="s">
        <v>71</v>
      </c>
      <c r="V14" s="43"/>
      <c r="W14" s="43"/>
      <c r="X14" s="27"/>
      <c r="Y14" s="27"/>
      <c r="AA14" s="25" t="s">
        <v>52</v>
      </c>
    </row>
    <row r="15" spans="1:27" s="25" customFormat="1" ht="8.25" hidden="1" customHeight="1" x14ac:dyDescent="0.25">
      <c r="A15" s="81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29"/>
      <c r="Y15" s="29"/>
    </row>
    <row r="16" spans="1:27" s="25" customFormat="1" ht="8.25" hidden="1" customHeight="1" x14ac:dyDescent="0.25">
      <c r="A16" s="81" t="s">
        <v>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29"/>
      <c r="Y16" s="29"/>
    </row>
    <row r="17" spans="1:26" s="25" customFormat="1" ht="8.25" customHeight="1" x14ac:dyDescent="0.25">
      <c r="A17" s="81"/>
      <c r="B17" s="82"/>
      <c r="C17" s="82"/>
      <c r="D17" s="82"/>
      <c r="E17" s="82"/>
      <c r="F17" s="82"/>
      <c r="G17" s="322" t="s">
        <v>122</v>
      </c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60"/>
      <c r="U17" s="60"/>
      <c r="V17" s="60"/>
      <c r="W17" s="60"/>
      <c r="X17" s="29"/>
      <c r="Y17" s="29"/>
    </row>
    <row r="18" spans="1:26" s="25" customFormat="1" ht="8.25" customHeight="1" x14ac:dyDescent="0.25">
      <c r="A18" s="81"/>
      <c r="B18" s="82"/>
      <c r="C18" s="82"/>
      <c r="D18" s="82"/>
      <c r="E18" s="82"/>
      <c r="F18" s="8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60"/>
      <c r="U18" s="60"/>
      <c r="V18" s="320" t="s">
        <v>100</v>
      </c>
      <c r="W18" s="304">
        <f ca="1">NOW()</f>
        <v>41141.31448645833</v>
      </c>
      <c r="X18" s="304"/>
      <c r="Y18" s="29"/>
    </row>
    <row r="19" spans="1:26" s="25" customFormat="1" ht="8.25" customHeight="1" x14ac:dyDescent="0.25">
      <c r="A19" s="81"/>
      <c r="B19" s="82"/>
      <c r="C19" s="82"/>
      <c r="D19" s="82"/>
      <c r="E19" s="82"/>
      <c r="F19" s="8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60"/>
      <c r="U19" s="60"/>
      <c r="V19" s="320"/>
      <c r="W19" s="304"/>
      <c r="X19" s="304"/>
      <c r="Y19" s="29"/>
    </row>
    <row r="20" spans="1:26" s="25" customFormat="1" ht="3.75" customHeigh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29"/>
      <c r="Y20" s="29"/>
    </row>
    <row r="21" spans="1:26" s="25" customFormat="1" ht="21" customHeight="1" x14ac:dyDescent="0.2">
      <c r="A21" s="333" t="s">
        <v>485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</row>
    <row r="22" spans="1:26" s="25" customFormat="1" ht="4.5" customHeight="1" x14ac:dyDescent="0.2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29"/>
      <c r="Y22" s="29"/>
    </row>
    <row r="23" spans="1:26" hidden="1" x14ac:dyDescent="0.25">
      <c r="A23" s="4" t="s">
        <v>16</v>
      </c>
      <c r="B23" s="4" t="s">
        <v>17</v>
      </c>
      <c r="C23" s="4" t="s">
        <v>18</v>
      </c>
      <c r="D23" s="2" t="s">
        <v>31</v>
      </c>
      <c r="E23" s="4" t="s">
        <v>19</v>
      </c>
      <c r="F23" s="2"/>
      <c r="G23" s="2"/>
      <c r="H23" s="6" t="s">
        <v>20</v>
      </c>
      <c r="I23" s="7" t="s">
        <v>21</v>
      </c>
      <c r="J23" s="7" t="s">
        <v>32</v>
      </c>
      <c r="K23" s="6" t="s">
        <v>33</v>
      </c>
      <c r="L23" s="31" t="s">
        <v>33</v>
      </c>
      <c r="M23" s="313" t="s">
        <v>22</v>
      </c>
      <c r="N23" s="313"/>
      <c r="O23" s="6" t="s">
        <v>23</v>
      </c>
      <c r="P23" s="7" t="s">
        <v>24</v>
      </c>
      <c r="Q23" s="6" t="s">
        <v>25</v>
      </c>
      <c r="R23" s="7" t="s">
        <v>26</v>
      </c>
      <c r="S23" s="6" t="s">
        <v>27</v>
      </c>
      <c r="T23" s="7" t="s">
        <v>34</v>
      </c>
      <c r="U23" s="4" t="s">
        <v>30</v>
      </c>
      <c r="V23" s="6" t="s">
        <v>41</v>
      </c>
      <c r="W23" s="5" t="s">
        <v>42</v>
      </c>
      <c r="X23" s="3" t="s">
        <v>35</v>
      </c>
      <c r="Y23" s="21" t="s">
        <v>43</v>
      </c>
      <c r="Z23" s="22"/>
    </row>
    <row r="24" spans="1:26" s="35" customFormat="1" ht="6.6" customHeight="1" x14ac:dyDescent="0.2">
      <c r="A24" s="295" t="s">
        <v>54</v>
      </c>
      <c r="B24" s="297" t="s">
        <v>0</v>
      </c>
      <c r="C24" s="297" t="s">
        <v>2</v>
      </c>
      <c r="D24" s="297" t="s">
        <v>1</v>
      </c>
      <c r="E24" s="297" t="s">
        <v>2</v>
      </c>
      <c r="F24" s="297" t="s">
        <v>84</v>
      </c>
      <c r="G24" s="297" t="s">
        <v>87</v>
      </c>
      <c r="H24" s="330" t="s">
        <v>55</v>
      </c>
      <c r="I24" s="330" t="s">
        <v>124</v>
      </c>
      <c r="J24" s="324" t="s">
        <v>102</v>
      </c>
      <c r="K24" s="324" t="s">
        <v>103</v>
      </c>
      <c r="L24" s="330" t="s">
        <v>58</v>
      </c>
      <c r="M24" s="341" t="s">
        <v>48</v>
      </c>
      <c r="N24" s="342"/>
      <c r="O24" s="324" t="s">
        <v>104</v>
      </c>
      <c r="P24" s="324" t="s">
        <v>105</v>
      </c>
      <c r="Q24" s="324" t="s">
        <v>61</v>
      </c>
      <c r="R24" s="324" t="s">
        <v>62</v>
      </c>
      <c r="S24" s="330" t="s">
        <v>63</v>
      </c>
      <c r="T24" s="324" t="s">
        <v>64</v>
      </c>
      <c r="U24" s="338" t="s">
        <v>126</v>
      </c>
      <c r="V24" s="324" t="s">
        <v>95</v>
      </c>
      <c r="W24" s="327" t="s">
        <v>96</v>
      </c>
      <c r="X24" s="335" t="s">
        <v>125</v>
      </c>
      <c r="Y24" s="335" t="s">
        <v>106</v>
      </c>
      <c r="Z24" s="288" t="s">
        <v>482</v>
      </c>
    </row>
    <row r="25" spans="1:26" s="35" customFormat="1" ht="6.6" customHeight="1" x14ac:dyDescent="0.2">
      <c r="A25" s="296"/>
      <c r="B25" s="298"/>
      <c r="C25" s="298"/>
      <c r="D25" s="298"/>
      <c r="E25" s="298"/>
      <c r="F25" s="298"/>
      <c r="G25" s="298"/>
      <c r="H25" s="331"/>
      <c r="I25" s="331"/>
      <c r="J25" s="325"/>
      <c r="K25" s="325"/>
      <c r="L25" s="331"/>
      <c r="M25" s="343"/>
      <c r="N25" s="344"/>
      <c r="O25" s="325"/>
      <c r="P25" s="325"/>
      <c r="Q25" s="325"/>
      <c r="R25" s="325"/>
      <c r="S25" s="331"/>
      <c r="T25" s="325"/>
      <c r="U25" s="339"/>
      <c r="V25" s="325"/>
      <c r="W25" s="328"/>
      <c r="X25" s="336"/>
      <c r="Y25" s="336"/>
      <c r="Z25" s="289"/>
    </row>
    <row r="26" spans="1:26" s="35" customFormat="1" ht="6.6" customHeight="1" x14ac:dyDescent="0.2">
      <c r="A26" s="296"/>
      <c r="B26" s="298"/>
      <c r="C26" s="298"/>
      <c r="D26" s="298"/>
      <c r="E26" s="298"/>
      <c r="F26" s="298"/>
      <c r="G26" s="298"/>
      <c r="H26" s="331"/>
      <c r="I26" s="331"/>
      <c r="J26" s="325"/>
      <c r="K26" s="325"/>
      <c r="L26" s="331"/>
      <c r="M26" s="343"/>
      <c r="N26" s="344"/>
      <c r="O26" s="325"/>
      <c r="P26" s="325"/>
      <c r="Q26" s="325"/>
      <c r="R26" s="325"/>
      <c r="S26" s="331"/>
      <c r="T26" s="325"/>
      <c r="U26" s="339"/>
      <c r="V26" s="325"/>
      <c r="W26" s="328"/>
      <c r="X26" s="336"/>
      <c r="Y26" s="336"/>
      <c r="Z26" s="289"/>
    </row>
    <row r="27" spans="1:26" s="35" customFormat="1" ht="6.6" customHeight="1" x14ac:dyDescent="0.2">
      <c r="A27" s="296"/>
      <c r="B27" s="298"/>
      <c r="C27" s="298"/>
      <c r="D27" s="298"/>
      <c r="E27" s="298"/>
      <c r="F27" s="298"/>
      <c r="G27" s="298"/>
      <c r="H27" s="331"/>
      <c r="I27" s="331"/>
      <c r="J27" s="325"/>
      <c r="K27" s="325"/>
      <c r="L27" s="331"/>
      <c r="M27" s="343"/>
      <c r="N27" s="344"/>
      <c r="O27" s="325"/>
      <c r="P27" s="325"/>
      <c r="Q27" s="325"/>
      <c r="R27" s="325"/>
      <c r="S27" s="331"/>
      <c r="T27" s="325"/>
      <c r="U27" s="339"/>
      <c r="V27" s="325"/>
      <c r="W27" s="328"/>
      <c r="X27" s="336"/>
      <c r="Y27" s="336"/>
      <c r="Z27" s="289"/>
    </row>
    <row r="28" spans="1:26" s="35" customFormat="1" ht="6.6" customHeight="1" x14ac:dyDescent="0.2">
      <c r="A28" s="296"/>
      <c r="B28" s="298"/>
      <c r="C28" s="298"/>
      <c r="D28" s="298"/>
      <c r="E28" s="298"/>
      <c r="F28" s="298"/>
      <c r="G28" s="298"/>
      <c r="H28" s="331"/>
      <c r="I28" s="331"/>
      <c r="J28" s="325"/>
      <c r="K28" s="325"/>
      <c r="L28" s="331"/>
      <c r="M28" s="343"/>
      <c r="N28" s="344"/>
      <c r="O28" s="325"/>
      <c r="P28" s="325"/>
      <c r="Q28" s="325"/>
      <c r="R28" s="325"/>
      <c r="S28" s="331"/>
      <c r="T28" s="325"/>
      <c r="U28" s="339"/>
      <c r="V28" s="325"/>
      <c r="W28" s="328"/>
      <c r="X28" s="336"/>
      <c r="Y28" s="336"/>
      <c r="Z28" s="289"/>
    </row>
    <row r="29" spans="1:26" s="36" customFormat="1" ht="6.6" customHeight="1" x14ac:dyDescent="0.2">
      <c r="A29" s="296"/>
      <c r="B29" s="298"/>
      <c r="C29" s="298"/>
      <c r="D29" s="298"/>
      <c r="E29" s="298"/>
      <c r="F29" s="298"/>
      <c r="G29" s="298"/>
      <c r="H29" s="331"/>
      <c r="I29" s="331"/>
      <c r="J29" s="325"/>
      <c r="K29" s="325"/>
      <c r="L29" s="331"/>
      <c r="M29" s="343"/>
      <c r="N29" s="344"/>
      <c r="O29" s="325"/>
      <c r="P29" s="325"/>
      <c r="Q29" s="325"/>
      <c r="R29" s="325"/>
      <c r="S29" s="331"/>
      <c r="T29" s="325"/>
      <c r="U29" s="339"/>
      <c r="V29" s="325"/>
      <c r="W29" s="328"/>
      <c r="X29" s="336"/>
      <c r="Y29" s="336"/>
      <c r="Z29" s="289"/>
    </row>
    <row r="30" spans="1:26" s="36" customFormat="1" ht="6" customHeight="1" x14ac:dyDescent="0.2">
      <c r="A30" s="334"/>
      <c r="B30" s="323"/>
      <c r="C30" s="323"/>
      <c r="D30" s="323"/>
      <c r="E30" s="323"/>
      <c r="F30" s="323"/>
      <c r="G30" s="323"/>
      <c r="H30" s="332"/>
      <c r="I30" s="332"/>
      <c r="J30" s="326"/>
      <c r="K30" s="326"/>
      <c r="L30" s="332"/>
      <c r="M30" s="345"/>
      <c r="N30" s="346"/>
      <c r="O30" s="326"/>
      <c r="P30" s="326"/>
      <c r="Q30" s="326"/>
      <c r="R30" s="326"/>
      <c r="S30" s="332"/>
      <c r="T30" s="326"/>
      <c r="U30" s="340"/>
      <c r="V30" s="326"/>
      <c r="W30" s="329"/>
      <c r="X30" s="337"/>
      <c r="Y30" s="337"/>
      <c r="Z30" s="290"/>
    </row>
    <row r="31" spans="1:26" s="165" customFormat="1" ht="15.75" x14ac:dyDescent="0.25">
      <c r="A31" s="151">
        <v>0</v>
      </c>
      <c r="B31" s="150"/>
      <c r="C31" s="150"/>
      <c r="D31" s="150"/>
      <c r="E31" s="150"/>
      <c r="F31" s="229"/>
      <c r="G31" s="229"/>
      <c r="H31" s="229"/>
      <c r="I31" s="229"/>
      <c r="J31" s="154"/>
      <c r="K31" s="155"/>
      <c r="L31" s="163"/>
      <c r="M31" s="155"/>
      <c r="N31" s="156"/>
      <c r="O31" s="151"/>
      <c r="P31" s="156"/>
      <c r="Q31" s="151"/>
      <c r="R31" s="156"/>
      <c r="S31" s="229"/>
      <c r="T31" s="158"/>
      <c r="U31" s="238"/>
      <c r="V31" s="159"/>
      <c r="W31" s="151"/>
      <c r="X31" s="151"/>
      <c r="Y31" s="229"/>
      <c r="Z31" s="168"/>
    </row>
    <row r="32" spans="1:26" s="278" customFormat="1" ht="15" x14ac:dyDescent="0.25">
      <c r="A32" s="268">
        <v>42</v>
      </c>
      <c r="B32" s="269" t="s">
        <v>377</v>
      </c>
      <c r="C32" s="269" t="s">
        <v>378</v>
      </c>
      <c r="D32" s="269" t="s">
        <v>379</v>
      </c>
      <c r="E32" s="269" t="s">
        <v>380</v>
      </c>
      <c r="F32" s="262" t="s">
        <v>225</v>
      </c>
      <c r="G32" s="262" t="s">
        <v>226</v>
      </c>
      <c r="H32" s="270">
        <v>0.3611111111111111</v>
      </c>
      <c r="I32" s="271">
        <v>0.54172453703703705</v>
      </c>
      <c r="J32" s="272">
        <f t="shared" ref="J32:J50" si="0">+I32-H32</f>
        <v>0.18061342592592594</v>
      </c>
      <c r="K32" s="273">
        <f t="shared" ref="K32:K50" si="1">ROUNDUP(L32,0)</f>
        <v>261</v>
      </c>
      <c r="L32" s="274">
        <f t="shared" ref="L32:L50" si="2">+J32*60*24</f>
        <v>260.08333333333337</v>
      </c>
      <c r="M32" s="273">
        <f t="shared" ref="M32:M50" si="3">+$E$6-5</f>
        <v>194</v>
      </c>
      <c r="N32" s="273">
        <f t="shared" ref="N32:N50" si="4">+$E$6+5</f>
        <v>204</v>
      </c>
      <c r="O32" s="268">
        <f t="shared" ref="O32:O50" si="5">IF(K32&lt;M32,M32-K32,0)</f>
        <v>0</v>
      </c>
      <c r="P32" s="281" t="str">
        <f t="shared" ref="P32:P50" si="6">IF(K32&gt;E$7,"ELIMINATED",IF(K32&gt;N32,K32-N32,0))</f>
        <v>ELIMINATED</v>
      </c>
      <c r="Q32" s="268">
        <f t="shared" ref="Q32:Q50" si="7">O32*2</f>
        <v>0</v>
      </c>
      <c r="R32" s="281" t="str">
        <f t="shared" ref="R32:R50" si="8">IF(P32="Eliminated", P32,P32*1)</f>
        <v>ELIMINATED</v>
      </c>
      <c r="S32" s="275">
        <v>85</v>
      </c>
      <c r="T32" s="280" t="str">
        <f t="shared" ref="T32:T50" si="9">IF(R32="eliminated",R32,S32-(R32+Q32))</f>
        <v>ELIMINATED</v>
      </c>
      <c r="U32" s="275">
        <v>5</v>
      </c>
      <c r="V32" s="276">
        <f t="shared" ref="V32:V50" si="10">IF(U32="Adv",$V$7,IF(U32=1, $V$8,IF(U32=2,$V$9,IF(U32=3,$V$10,IF(U32=4,$V$11,IF(U32=5,0,IF(U32="N/A",U32,"ERR")))))))</f>
        <v>0</v>
      </c>
      <c r="W32" s="279" t="str">
        <f t="shared" ref="W32:W50" si="11">IF(T32="Eliminated",T32,IF(V32="N/A",V32,T32*V32))</f>
        <v>ELIMINATED</v>
      </c>
      <c r="X32" s="279" t="str">
        <f t="shared" ref="X32:X50" si="12">IF(W32="Eliminated",W32,IF(W32="N/A",W32,T32-W32))</f>
        <v>ELIMINATED</v>
      </c>
      <c r="Y32" s="279" t="str">
        <f t="shared" ref="Y32:Y48" si="13">IF(X32="ELIMINATED", X32,RANK(X32,X$31:X$51,0))</f>
        <v>ELIMINATED</v>
      </c>
      <c r="Z32" s="277" t="s">
        <v>472</v>
      </c>
    </row>
    <row r="33" spans="1:26" s="165" customFormat="1" ht="18.75" x14ac:dyDescent="0.3">
      <c r="A33" s="151">
        <f>+A32+2</f>
        <v>44</v>
      </c>
      <c r="B33" s="189" t="s">
        <v>381</v>
      </c>
      <c r="C33" s="189" t="s">
        <v>382</v>
      </c>
      <c r="D33" s="189" t="s">
        <v>383</v>
      </c>
      <c r="E33" s="189" t="s">
        <v>452</v>
      </c>
      <c r="F33" s="216" t="s">
        <v>231</v>
      </c>
      <c r="G33" s="216" t="s">
        <v>158</v>
      </c>
      <c r="H33" s="152">
        <v>0.36805555555555558</v>
      </c>
      <c r="I33" s="153">
        <v>0.51412037037037039</v>
      </c>
      <c r="J33" s="154">
        <f t="shared" si="0"/>
        <v>0.14606481481481481</v>
      </c>
      <c r="K33" s="155">
        <f t="shared" si="1"/>
        <v>211</v>
      </c>
      <c r="L33" s="163">
        <f t="shared" si="2"/>
        <v>210.33333333333334</v>
      </c>
      <c r="M33" s="155">
        <f t="shared" si="3"/>
        <v>194</v>
      </c>
      <c r="N33" s="156">
        <f t="shared" si="4"/>
        <v>204</v>
      </c>
      <c r="O33" s="151">
        <f t="shared" si="5"/>
        <v>0</v>
      </c>
      <c r="P33" s="156">
        <f t="shared" si="6"/>
        <v>7</v>
      </c>
      <c r="Q33" s="151">
        <f t="shared" si="7"/>
        <v>0</v>
      </c>
      <c r="R33" s="156">
        <f t="shared" si="8"/>
        <v>7</v>
      </c>
      <c r="S33" s="157">
        <v>91</v>
      </c>
      <c r="T33" s="158">
        <f t="shared" si="9"/>
        <v>84</v>
      </c>
      <c r="U33" s="162">
        <v>5</v>
      </c>
      <c r="V33" s="159">
        <f t="shared" si="10"/>
        <v>0</v>
      </c>
      <c r="W33" s="151">
        <f t="shared" si="11"/>
        <v>0</v>
      </c>
      <c r="X33" s="151">
        <f t="shared" si="12"/>
        <v>84</v>
      </c>
      <c r="Y33" s="151">
        <f t="shared" si="13"/>
        <v>14</v>
      </c>
      <c r="Z33" s="168"/>
    </row>
    <row r="34" spans="1:26" s="165" customFormat="1" ht="15.75" x14ac:dyDescent="0.25">
      <c r="A34" s="151">
        <f t="shared" ref="A34:A49" si="14">+A33+2</f>
        <v>46</v>
      </c>
      <c r="B34" s="189" t="s">
        <v>384</v>
      </c>
      <c r="C34" s="189" t="s">
        <v>385</v>
      </c>
      <c r="D34" s="189" t="s">
        <v>386</v>
      </c>
      <c r="E34" s="189" t="s">
        <v>387</v>
      </c>
      <c r="F34" s="216" t="s">
        <v>236</v>
      </c>
      <c r="G34" s="216" t="s">
        <v>237</v>
      </c>
      <c r="H34" s="152">
        <v>0.37847222222222227</v>
      </c>
      <c r="I34" s="153">
        <v>0.53530092592592593</v>
      </c>
      <c r="J34" s="154">
        <f t="shared" si="0"/>
        <v>0.15682870370370366</v>
      </c>
      <c r="K34" s="155">
        <f t="shared" si="1"/>
        <v>226</v>
      </c>
      <c r="L34" s="163">
        <f t="shared" si="2"/>
        <v>225.83333333333326</v>
      </c>
      <c r="M34" s="155">
        <f t="shared" si="3"/>
        <v>194</v>
      </c>
      <c r="N34" s="156">
        <f t="shared" si="4"/>
        <v>204</v>
      </c>
      <c r="O34" s="151">
        <f t="shared" si="5"/>
        <v>0</v>
      </c>
      <c r="P34" s="156">
        <f t="shared" si="6"/>
        <v>22</v>
      </c>
      <c r="Q34" s="151">
        <f t="shared" si="7"/>
        <v>0</v>
      </c>
      <c r="R34" s="156">
        <f t="shared" si="8"/>
        <v>22</v>
      </c>
      <c r="S34" s="157">
        <v>127</v>
      </c>
      <c r="T34" s="158">
        <f t="shared" si="9"/>
        <v>105</v>
      </c>
      <c r="U34" s="162">
        <v>4</v>
      </c>
      <c r="V34" s="159">
        <f t="shared" si="10"/>
        <v>0.02</v>
      </c>
      <c r="W34" s="151">
        <f t="shared" si="11"/>
        <v>2.1</v>
      </c>
      <c r="X34" s="151">
        <f t="shared" si="12"/>
        <v>102.9</v>
      </c>
      <c r="Y34" s="151">
        <f t="shared" si="13"/>
        <v>11</v>
      </c>
      <c r="Z34" s="168"/>
    </row>
    <row r="35" spans="1:26" s="254" customFormat="1" ht="15" x14ac:dyDescent="0.25">
      <c r="A35" s="243">
        <v>79</v>
      </c>
      <c r="B35" s="261" t="s">
        <v>460</v>
      </c>
      <c r="C35" s="261" t="s">
        <v>461</v>
      </c>
      <c r="D35" s="261" t="s">
        <v>462</v>
      </c>
      <c r="E35" s="261" t="s">
        <v>463</v>
      </c>
      <c r="F35" s="263" t="s">
        <v>242</v>
      </c>
      <c r="G35" s="263" t="s">
        <v>466</v>
      </c>
      <c r="H35" s="246">
        <v>0.3972222222222222</v>
      </c>
      <c r="I35" s="247">
        <v>0.54759259259259252</v>
      </c>
      <c r="J35" s="248">
        <f t="shared" si="0"/>
        <v>0.15037037037037032</v>
      </c>
      <c r="K35" s="249">
        <f t="shared" si="1"/>
        <v>217</v>
      </c>
      <c r="L35" s="250">
        <f t="shared" si="2"/>
        <v>216.53333333333325</v>
      </c>
      <c r="M35" s="249">
        <f t="shared" si="3"/>
        <v>194</v>
      </c>
      <c r="N35" s="249">
        <f t="shared" si="4"/>
        <v>204</v>
      </c>
      <c r="O35" s="243">
        <f t="shared" si="5"/>
        <v>0</v>
      </c>
      <c r="P35" s="249">
        <f t="shared" si="6"/>
        <v>13</v>
      </c>
      <c r="Q35" s="243">
        <f t="shared" si="7"/>
        <v>0</v>
      </c>
      <c r="R35" s="249">
        <f t="shared" si="8"/>
        <v>13</v>
      </c>
      <c r="S35" s="251">
        <v>79</v>
      </c>
      <c r="T35" s="252">
        <f t="shared" si="9"/>
        <v>66</v>
      </c>
      <c r="U35" s="251">
        <v>5</v>
      </c>
      <c r="V35" s="253">
        <f t="shared" si="10"/>
        <v>0</v>
      </c>
      <c r="W35" s="243">
        <f t="shared" si="11"/>
        <v>0</v>
      </c>
      <c r="X35" s="243">
        <f t="shared" si="12"/>
        <v>66</v>
      </c>
      <c r="Y35" s="243">
        <f t="shared" si="13"/>
        <v>16</v>
      </c>
      <c r="Z35" s="260" t="s">
        <v>472</v>
      </c>
    </row>
    <row r="36" spans="1:26" s="254" customFormat="1" ht="15" x14ac:dyDescent="0.25">
      <c r="A36" s="243">
        <v>50</v>
      </c>
      <c r="B36" s="261" t="s">
        <v>390</v>
      </c>
      <c r="C36" s="261" t="s">
        <v>391</v>
      </c>
      <c r="D36" s="261" t="s">
        <v>392</v>
      </c>
      <c r="E36" s="261" t="s">
        <v>393</v>
      </c>
      <c r="F36" s="262" t="s">
        <v>246</v>
      </c>
      <c r="G36" s="262" t="s">
        <v>247</v>
      </c>
      <c r="H36" s="259">
        <v>0.38541666666666669</v>
      </c>
      <c r="I36" s="247">
        <v>0.55335648148148142</v>
      </c>
      <c r="J36" s="248">
        <f t="shared" si="0"/>
        <v>0.16793981481481474</v>
      </c>
      <c r="K36" s="249">
        <f t="shared" si="1"/>
        <v>242</v>
      </c>
      <c r="L36" s="250">
        <f t="shared" si="2"/>
        <v>241.8333333333332</v>
      </c>
      <c r="M36" s="249">
        <f t="shared" si="3"/>
        <v>194</v>
      </c>
      <c r="N36" s="249">
        <f t="shared" si="4"/>
        <v>204</v>
      </c>
      <c r="O36" s="243">
        <f t="shared" si="5"/>
        <v>0</v>
      </c>
      <c r="P36" s="249">
        <f t="shared" si="6"/>
        <v>38</v>
      </c>
      <c r="Q36" s="243">
        <f t="shared" si="7"/>
        <v>0</v>
      </c>
      <c r="R36" s="249">
        <f t="shared" si="8"/>
        <v>38</v>
      </c>
      <c r="S36" s="251">
        <v>97</v>
      </c>
      <c r="T36" s="252">
        <f t="shared" si="9"/>
        <v>59</v>
      </c>
      <c r="U36" s="251">
        <v>5</v>
      </c>
      <c r="V36" s="253">
        <f t="shared" si="10"/>
        <v>0</v>
      </c>
      <c r="W36" s="243">
        <f t="shared" si="11"/>
        <v>0</v>
      </c>
      <c r="X36" s="243">
        <f t="shared" si="12"/>
        <v>59</v>
      </c>
      <c r="Y36" s="243">
        <f t="shared" si="13"/>
        <v>17</v>
      </c>
      <c r="Z36" s="260" t="s">
        <v>472</v>
      </c>
    </row>
    <row r="37" spans="1:26" s="165" customFormat="1" ht="18.75" x14ac:dyDescent="0.3">
      <c r="A37" s="151">
        <v>54</v>
      </c>
      <c r="B37" s="189" t="s">
        <v>394</v>
      </c>
      <c r="C37" s="190" t="s">
        <v>395</v>
      </c>
      <c r="D37" s="189" t="s">
        <v>396</v>
      </c>
      <c r="E37" s="189" t="s">
        <v>453</v>
      </c>
      <c r="F37" s="216" t="s">
        <v>252</v>
      </c>
      <c r="G37" s="216" t="s">
        <v>183</v>
      </c>
      <c r="H37" s="152">
        <v>0.39583333333333337</v>
      </c>
      <c r="I37" s="153">
        <v>0.54569444444444437</v>
      </c>
      <c r="J37" s="154">
        <f t="shared" si="0"/>
        <v>0.149861111111111</v>
      </c>
      <c r="K37" s="155">
        <f t="shared" si="1"/>
        <v>216</v>
      </c>
      <c r="L37" s="163">
        <f t="shared" si="2"/>
        <v>215.79999999999984</v>
      </c>
      <c r="M37" s="155">
        <f t="shared" si="3"/>
        <v>194</v>
      </c>
      <c r="N37" s="156">
        <f t="shared" si="4"/>
        <v>204</v>
      </c>
      <c r="O37" s="151">
        <f t="shared" si="5"/>
        <v>0</v>
      </c>
      <c r="P37" s="156">
        <f t="shared" si="6"/>
        <v>12</v>
      </c>
      <c r="Q37" s="151">
        <f t="shared" si="7"/>
        <v>0</v>
      </c>
      <c r="R37" s="156">
        <f t="shared" si="8"/>
        <v>12</v>
      </c>
      <c r="S37" s="157">
        <v>132</v>
      </c>
      <c r="T37" s="158">
        <f t="shared" si="9"/>
        <v>120</v>
      </c>
      <c r="U37" s="162">
        <v>5</v>
      </c>
      <c r="V37" s="159">
        <f t="shared" si="10"/>
        <v>0</v>
      </c>
      <c r="W37" s="151">
        <f t="shared" si="11"/>
        <v>0</v>
      </c>
      <c r="X37" s="151">
        <f t="shared" si="12"/>
        <v>120</v>
      </c>
      <c r="Y37" s="151">
        <f t="shared" si="13"/>
        <v>7</v>
      </c>
      <c r="Z37" s="168">
        <v>7</v>
      </c>
    </row>
    <row r="38" spans="1:26" s="165" customFormat="1" ht="18.75" x14ac:dyDescent="0.3">
      <c r="A38" s="151">
        <v>52</v>
      </c>
      <c r="B38" s="189" t="s">
        <v>397</v>
      </c>
      <c r="C38" s="189" t="s">
        <v>398</v>
      </c>
      <c r="D38" s="189" t="s">
        <v>399</v>
      </c>
      <c r="E38" s="189" t="s">
        <v>454</v>
      </c>
      <c r="F38" s="216" t="s">
        <v>256</v>
      </c>
      <c r="G38" s="216" t="s">
        <v>257</v>
      </c>
      <c r="H38" s="152">
        <v>0.40277777777777779</v>
      </c>
      <c r="I38" s="153">
        <v>0.55150462962962965</v>
      </c>
      <c r="J38" s="154">
        <f t="shared" si="0"/>
        <v>0.14872685185185186</v>
      </c>
      <c r="K38" s="155">
        <f t="shared" si="1"/>
        <v>215</v>
      </c>
      <c r="L38" s="163">
        <f t="shared" si="2"/>
        <v>214.16666666666666</v>
      </c>
      <c r="M38" s="155">
        <f t="shared" si="3"/>
        <v>194</v>
      </c>
      <c r="N38" s="156">
        <f t="shared" si="4"/>
        <v>204</v>
      </c>
      <c r="O38" s="151">
        <f t="shared" si="5"/>
        <v>0</v>
      </c>
      <c r="P38" s="156">
        <f t="shared" si="6"/>
        <v>11</v>
      </c>
      <c r="Q38" s="151">
        <f t="shared" si="7"/>
        <v>0</v>
      </c>
      <c r="R38" s="156">
        <f t="shared" si="8"/>
        <v>11</v>
      </c>
      <c r="S38" s="157">
        <v>124</v>
      </c>
      <c r="T38" s="158">
        <f t="shared" si="9"/>
        <v>113</v>
      </c>
      <c r="U38" s="162">
        <v>5</v>
      </c>
      <c r="V38" s="159">
        <f t="shared" si="10"/>
        <v>0</v>
      </c>
      <c r="W38" s="151">
        <f t="shared" si="11"/>
        <v>0</v>
      </c>
      <c r="X38" s="151">
        <f t="shared" si="12"/>
        <v>113</v>
      </c>
      <c r="Y38" s="151">
        <f t="shared" si="13"/>
        <v>9</v>
      </c>
      <c r="Z38" s="168"/>
    </row>
    <row r="39" spans="1:26" s="165" customFormat="1" ht="18.75" x14ac:dyDescent="0.3">
      <c r="A39" s="151">
        <v>56</v>
      </c>
      <c r="B39" s="189" t="s">
        <v>400</v>
      </c>
      <c r="C39" s="189" t="s">
        <v>401</v>
      </c>
      <c r="D39" s="189" t="s">
        <v>402</v>
      </c>
      <c r="E39" s="189" t="s">
        <v>455</v>
      </c>
      <c r="F39" s="216" t="s">
        <v>262</v>
      </c>
      <c r="G39" s="216" t="s">
        <v>193</v>
      </c>
      <c r="H39" s="152">
        <v>0.40972222222222221</v>
      </c>
      <c r="I39" s="153">
        <v>0.562037037037037</v>
      </c>
      <c r="J39" s="154">
        <f t="shared" si="0"/>
        <v>0.15231481481481479</v>
      </c>
      <c r="K39" s="155">
        <f t="shared" si="1"/>
        <v>220</v>
      </c>
      <c r="L39" s="163">
        <f t="shared" si="2"/>
        <v>219.33333333333331</v>
      </c>
      <c r="M39" s="155">
        <f t="shared" si="3"/>
        <v>194</v>
      </c>
      <c r="N39" s="156">
        <f t="shared" si="4"/>
        <v>204</v>
      </c>
      <c r="O39" s="151">
        <f t="shared" si="5"/>
        <v>0</v>
      </c>
      <c r="P39" s="156">
        <f t="shared" si="6"/>
        <v>16</v>
      </c>
      <c r="Q39" s="151">
        <f t="shared" si="7"/>
        <v>0</v>
      </c>
      <c r="R39" s="156">
        <f t="shared" si="8"/>
        <v>16</v>
      </c>
      <c r="S39" s="157">
        <v>125</v>
      </c>
      <c r="T39" s="158">
        <f t="shared" si="9"/>
        <v>109</v>
      </c>
      <c r="U39" s="162">
        <v>5</v>
      </c>
      <c r="V39" s="159">
        <f t="shared" si="10"/>
        <v>0</v>
      </c>
      <c r="W39" s="151">
        <f t="shared" si="11"/>
        <v>0</v>
      </c>
      <c r="X39" s="151">
        <f t="shared" si="12"/>
        <v>109</v>
      </c>
      <c r="Y39" s="151">
        <f t="shared" si="13"/>
        <v>10</v>
      </c>
      <c r="Z39" s="168"/>
    </row>
    <row r="40" spans="1:26" s="165" customFormat="1" ht="18.75" x14ac:dyDescent="0.3">
      <c r="A40" s="151">
        <f t="shared" si="14"/>
        <v>58</v>
      </c>
      <c r="B40" s="189" t="s">
        <v>403</v>
      </c>
      <c r="C40" s="189" t="s">
        <v>404</v>
      </c>
      <c r="D40" s="189" t="s">
        <v>405</v>
      </c>
      <c r="E40" s="189" t="s">
        <v>456</v>
      </c>
      <c r="F40" s="216" t="s">
        <v>267</v>
      </c>
      <c r="G40" s="216" t="s">
        <v>268</v>
      </c>
      <c r="H40" s="152">
        <v>0.41666666666666669</v>
      </c>
      <c r="I40" s="153">
        <v>0.5544675925925926</v>
      </c>
      <c r="J40" s="154">
        <f t="shared" si="0"/>
        <v>0.13780092592592591</v>
      </c>
      <c r="K40" s="155">
        <f t="shared" si="1"/>
        <v>199</v>
      </c>
      <c r="L40" s="163">
        <f t="shared" si="2"/>
        <v>198.43333333333328</v>
      </c>
      <c r="M40" s="155">
        <f t="shared" si="3"/>
        <v>194</v>
      </c>
      <c r="N40" s="156">
        <f t="shared" si="4"/>
        <v>204</v>
      </c>
      <c r="O40" s="151">
        <f t="shared" si="5"/>
        <v>0</v>
      </c>
      <c r="P40" s="156">
        <f t="shared" si="6"/>
        <v>0</v>
      </c>
      <c r="Q40" s="151">
        <f t="shared" si="7"/>
        <v>0</v>
      </c>
      <c r="R40" s="156">
        <f t="shared" si="8"/>
        <v>0</v>
      </c>
      <c r="S40" s="157">
        <v>119</v>
      </c>
      <c r="T40" s="158">
        <f t="shared" si="9"/>
        <v>119</v>
      </c>
      <c r="U40" s="162">
        <v>5</v>
      </c>
      <c r="V40" s="159">
        <f t="shared" si="10"/>
        <v>0</v>
      </c>
      <c r="W40" s="151">
        <f t="shared" si="11"/>
        <v>0</v>
      </c>
      <c r="X40" s="151">
        <f t="shared" si="12"/>
        <v>119</v>
      </c>
      <c r="Y40" s="151">
        <f t="shared" si="13"/>
        <v>8</v>
      </c>
      <c r="Z40" s="168">
        <v>8</v>
      </c>
    </row>
    <row r="41" spans="1:26" s="165" customFormat="1" ht="15.75" x14ac:dyDescent="0.25">
      <c r="A41" s="151">
        <f t="shared" si="14"/>
        <v>60</v>
      </c>
      <c r="B41" s="189" t="s">
        <v>406</v>
      </c>
      <c r="C41" s="189" t="s">
        <v>407</v>
      </c>
      <c r="D41" s="227" t="s">
        <v>274</v>
      </c>
      <c r="E41" s="227" t="s">
        <v>275</v>
      </c>
      <c r="F41" s="216" t="s">
        <v>273</v>
      </c>
      <c r="G41" s="216" t="s">
        <v>163</v>
      </c>
      <c r="H41" s="152">
        <v>0.42361111111111116</v>
      </c>
      <c r="I41" s="153">
        <v>0.56967592592592597</v>
      </c>
      <c r="J41" s="154">
        <f t="shared" si="0"/>
        <v>0.14606481481481481</v>
      </c>
      <c r="K41" s="155">
        <f t="shared" si="1"/>
        <v>211</v>
      </c>
      <c r="L41" s="163">
        <f t="shared" si="2"/>
        <v>210.33333333333334</v>
      </c>
      <c r="M41" s="155">
        <f t="shared" si="3"/>
        <v>194</v>
      </c>
      <c r="N41" s="156">
        <f t="shared" si="4"/>
        <v>204</v>
      </c>
      <c r="O41" s="151">
        <f t="shared" si="5"/>
        <v>0</v>
      </c>
      <c r="P41" s="156">
        <f t="shared" si="6"/>
        <v>7</v>
      </c>
      <c r="Q41" s="151">
        <f t="shared" si="7"/>
        <v>0</v>
      </c>
      <c r="R41" s="156">
        <f t="shared" si="8"/>
        <v>7</v>
      </c>
      <c r="S41" s="157">
        <v>134</v>
      </c>
      <c r="T41" s="158">
        <f t="shared" si="9"/>
        <v>127</v>
      </c>
      <c r="U41" s="162">
        <v>5</v>
      </c>
      <c r="V41" s="159">
        <f t="shared" si="10"/>
        <v>0</v>
      </c>
      <c r="W41" s="151">
        <f t="shared" si="11"/>
        <v>0</v>
      </c>
      <c r="X41" s="151">
        <f t="shared" si="12"/>
        <v>127</v>
      </c>
      <c r="Y41" s="151">
        <f t="shared" si="13"/>
        <v>5</v>
      </c>
      <c r="Z41" s="168">
        <v>5</v>
      </c>
    </row>
    <row r="42" spans="1:26" s="165" customFormat="1" ht="15.75" x14ac:dyDescent="0.25">
      <c r="A42" s="151">
        <f t="shared" si="14"/>
        <v>62</v>
      </c>
      <c r="B42" s="189" t="s">
        <v>408</v>
      </c>
      <c r="C42" s="189" t="s">
        <v>409</v>
      </c>
      <c r="D42" s="189" t="s">
        <v>410</v>
      </c>
      <c r="E42" s="189" t="s">
        <v>411</v>
      </c>
      <c r="F42" s="216" t="s">
        <v>276</v>
      </c>
      <c r="G42" s="216" t="s">
        <v>277</v>
      </c>
      <c r="H42" s="152">
        <v>0.43055555555555558</v>
      </c>
      <c r="I42" s="153">
        <v>0.56707175925925923</v>
      </c>
      <c r="J42" s="154">
        <f t="shared" si="0"/>
        <v>0.13651620370370365</v>
      </c>
      <c r="K42" s="155">
        <f t="shared" si="1"/>
        <v>197</v>
      </c>
      <c r="L42" s="163">
        <f t="shared" si="2"/>
        <v>196.58333333333326</v>
      </c>
      <c r="M42" s="155">
        <f t="shared" si="3"/>
        <v>194</v>
      </c>
      <c r="N42" s="156">
        <f t="shared" si="4"/>
        <v>204</v>
      </c>
      <c r="O42" s="151">
        <f t="shared" si="5"/>
        <v>0</v>
      </c>
      <c r="P42" s="156">
        <f t="shared" si="6"/>
        <v>0</v>
      </c>
      <c r="Q42" s="151">
        <f t="shared" si="7"/>
        <v>0</v>
      </c>
      <c r="R42" s="156">
        <f t="shared" si="8"/>
        <v>0</v>
      </c>
      <c r="S42" s="157">
        <v>125</v>
      </c>
      <c r="T42" s="158">
        <f t="shared" si="9"/>
        <v>125</v>
      </c>
      <c r="U42" s="162">
        <v>4</v>
      </c>
      <c r="V42" s="159">
        <f t="shared" si="10"/>
        <v>0.02</v>
      </c>
      <c r="W42" s="151">
        <f t="shared" si="11"/>
        <v>2.5</v>
      </c>
      <c r="X42" s="151">
        <f t="shared" si="12"/>
        <v>122.5</v>
      </c>
      <c r="Y42" s="151">
        <f t="shared" si="13"/>
        <v>6</v>
      </c>
      <c r="Z42" s="168">
        <v>6</v>
      </c>
    </row>
    <row r="43" spans="1:26" s="165" customFormat="1" ht="15.75" x14ac:dyDescent="0.25">
      <c r="A43" s="151">
        <f t="shared" si="14"/>
        <v>64</v>
      </c>
      <c r="B43" s="189" t="s">
        <v>412</v>
      </c>
      <c r="C43" s="189" t="s">
        <v>413</v>
      </c>
      <c r="D43" s="189" t="s">
        <v>414</v>
      </c>
      <c r="E43" s="189" t="s">
        <v>415</v>
      </c>
      <c r="F43" s="216" t="s">
        <v>281</v>
      </c>
      <c r="G43" s="216" t="s">
        <v>168</v>
      </c>
      <c r="H43" s="152">
        <v>0.4375</v>
      </c>
      <c r="I43" s="153">
        <v>0.57528935185185182</v>
      </c>
      <c r="J43" s="154">
        <f t="shared" si="0"/>
        <v>0.13778935185185182</v>
      </c>
      <c r="K43" s="155">
        <f t="shared" si="1"/>
        <v>199</v>
      </c>
      <c r="L43" s="163">
        <f t="shared" si="2"/>
        <v>198.41666666666663</v>
      </c>
      <c r="M43" s="155">
        <f t="shared" si="3"/>
        <v>194</v>
      </c>
      <c r="N43" s="156">
        <f t="shared" si="4"/>
        <v>204</v>
      </c>
      <c r="O43" s="151">
        <f t="shared" si="5"/>
        <v>0</v>
      </c>
      <c r="P43" s="156">
        <f t="shared" si="6"/>
        <v>0</v>
      </c>
      <c r="Q43" s="151">
        <f t="shared" si="7"/>
        <v>0</v>
      </c>
      <c r="R43" s="156">
        <f t="shared" si="8"/>
        <v>0</v>
      </c>
      <c r="S43" s="157">
        <v>83</v>
      </c>
      <c r="T43" s="158">
        <f t="shared" si="9"/>
        <v>83</v>
      </c>
      <c r="U43" s="162">
        <v>5</v>
      </c>
      <c r="V43" s="159">
        <f t="shared" si="10"/>
        <v>0</v>
      </c>
      <c r="W43" s="151">
        <f t="shared" si="11"/>
        <v>0</v>
      </c>
      <c r="X43" s="151">
        <f t="shared" si="12"/>
        <v>83</v>
      </c>
      <c r="Y43" s="151">
        <f t="shared" si="13"/>
        <v>15</v>
      </c>
      <c r="Z43" s="168"/>
    </row>
    <row r="44" spans="1:26" s="165" customFormat="1" ht="18.75" x14ac:dyDescent="0.3">
      <c r="A44" s="151">
        <f t="shared" si="14"/>
        <v>66</v>
      </c>
      <c r="B44" s="189" t="s">
        <v>416</v>
      </c>
      <c r="C44" s="189" t="s">
        <v>417</v>
      </c>
      <c r="D44" s="189" t="s">
        <v>418</v>
      </c>
      <c r="E44" s="189" t="s">
        <v>457</v>
      </c>
      <c r="F44" s="216" t="s">
        <v>286</v>
      </c>
      <c r="G44" s="216" t="s">
        <v>287</v>
      </c>
      <c r="H44" s="152">
        <v>0.44444444444444448</v>
      </c>
      <c r="I44" s="153">
        <v>0.58810185185185182</v>
      </c>
      <c r="J44" s="154">
        <f t="shared" si="0"/>
        <v>0.14365740740740734</v>
      </c>
      <c r="K44" s="155">
        <f t="shared" si="1"/>
        <v>207</v>
      </c>
      <c r="L44" s="163">
        <f t="shared" si="2"/>
        <v>206.86666666666656</v>
      </c>
      <c r="M44" s="155">
        <f t="shared" si="3"/>
        <v>194</v>
      </c>
      <c r="N44" s="156">
        <f t="shared" si="4"/>
        <v>204</v>
      </c>
      <c r="O44" s="151">
        <f t="shared" si="5"/>
        <v>0</v>
      </c>
      <c r="P44" s="156">
        <f t="shared" si="6"/>
        <v>3</v>
      </c>
      <c r="Q44" s="151">
        <f t="shared" si="7"/>
        <v>0</v>
      </c>
      <c r="R44" s="156">
        <f t="shared" si="8"/>
        <v>3</v>
      </c>
      <c r="S44" s="157">
        <v>132</v>
      </c>
      <c r="T44" s="158">
        <f t="shared" si="9"/>
        <v>129</v>
      </c>
      <c r="U44" s="162">
        <v>5</v>
      </c>
      <c r="V44" s="159">
        <f t="shared" si="10"/>
        <v>0</v>
      </c>
      <c r="W44" s="151">
        <f t="shared" si="11"/>
        <v>0</v>
      </c>
      <c r="X44" s="151">
        <f t="shared" si="12"/>
        <v>129</v>
      </c>
      <c r="Y44" s="151">
        <f t="shared" si="13"/>
        <v>4</v>
      </c>
      <c r="Z44" s="168">
        <v>4</v>
      </c>
    </row>
    <row r="45" spans="1:26" s="165" customFormat="1" ht="18.75" x14ac:dyDescent="0.25">
      <c r="A45" s="151">
        <f t="shared" si="14"/>
        <v>68</v>
      </c>
      <c r="B45" s="189" t="s">
        <v>419</v>
      </c>
      <c r="C45" s="190" t="s">
        <v>420</v>
      </c>
      <c r="D45" s="189" t="s">
        <v>421</v>
      </c>
      <c r="E45" s="190" t="s">
        <v>458</v>
      </c>
      <c r="F45" s="216" t="s">
        <v>292</v>
      </c>
      <c r="G45" s="216" t="s">
        <v>293</v>
      </c>
      <c r="H45" s="152">
        <v>0.4513888888888889</v>
      </c>
      <c r="I45" s="153">
        <v>0.60752314814814812</v>
      </c>
      <c r="J45" s="154">
        <f t="shared" si="0"/>
        <v>0.15613425925925922</v>
      </c>
      <c r="K45" s="155">
        <f t="shared" si="1"/>
        <v>225</v>
      </c>
      <c r="L45" s="163">
        <f t="shared" si="2"/>
        <v>224.83333333333329</v>
      </c>
      <c r="M45" s="155">
        <f t="shared" si="3"/>
        <v>194</v>
      </c>
      <c r="N45" s="156">
        <f t="shared" si="4"/>
        <v>204</v>
      </c>
      <c r="O45" s="151">
        <f t="shared" si="5"/>
        <v>0</v>
      </c>
      <c r="P45" s="156">
        <f t="shared" si="6"/>
        <v>21</v>
      </c>
      <c r="Q45" s="151">
        <f t="shared" si="7"/>
        <v>0</v>
      </c>
      <c r="R45" s="156">
        <f t="shared" si="8"/>
        <v>21</v>
      </c>
      <c r="S45" s="157">
        <v>113</v>
      </c>
      <c r="T45" s="158">
        <f t="shared" si="9"/>
        <v>92</v>
      </c>
      <c r="U45" s="162">
        <v>5</v>
      </c>
      <c r="V45" s="159">
        <f t="shared" si="10"/>
        <v>0</v>
      </c>
      <c r="W45" s="151">
        <f t="shared" si="11"/>
        <v>0</v>
      </c>
      <c r="X45" s="151">
        <f t="shared" si="12"/>
        <v>92</v>
      </c>
      <c r="Y45" s="151">
        <f t="shared" si="13"/>
        <v>12</v>
      </c>
      <c r="Z45" s="168"/>
    </row>
    <row r="46" spans="1:26" s="165" customFormat="1" ht="18.75" x14ac:dyDescent="0.3">
      <c r="A46" s="151">
        <f t="shared" si="14"/>
        <v>70</v>
      </c>
      <c r="B46" s="189" t="s">
        <v>422</v>
      </c>
      <c r="C46" s="189" t="s">
        <v>423</v>
      </c>
      <c r="D46" s="189" t="s">
        <v>424</v>
      </c>
      <c r="E46" s="189" t="s">
        <v>459</v>
      </c>
      <c r="F46" s="216" t="s">
        <v>298</v>
      </c>
      <c r="G46" s="216" t="s">
        <v>299</v>
      </c>
      <c r="H46" s="152">
        <v>0.45833333333333337</v>
      </c>
      <c r="I46" s="153">
        <v>0.60092592592592597</v>
      </c>
      <c r="J46" s="154">
        <f t="shared" si="0"/>
        <v>0.1425925925925926</v>
      </c>
      <c r="K46" s="155">
        <f t="shared" si="1"/>
        <v>206</v>
      </c>
      <c r="L46" s="163">
        <f t="shared" si="2"/>
        <v>205.33333333333337</v>
      </c>
      <c r="M46" s="155">
        <f t="shared" si="3"/>
        <v>194</v>
      </c>
      <c r="N46" s="156">
        <f t="shared" si="4"/>
        <v>204</v>
      </c>
      <c r="O46" s="151">
        <f t="shared" si="5"/>
        <v>0</v>
      </c>
      <c r="P46" s="156">
        <f t="shared" si="6"/>
        <v>2</v>
      </c>
      <c r="Q46" s="151">
        <f t="shared" si="7"/>
        <v>0</v>
      </c>
      <c r="R46" s="156">
        <f t="shared" si="8"/>
        <v>2</v>
      </c>
      <c r="S46" s="157">
        <v>142</v>
      </c>
      <c r="T46" s="158">
        <f t="shared" si="9"/>
        <v>140</v>
      </c>
      <c r="U46" s="162">
        <v>5</v>
      </c>
      <c r="V46" s="159">
        <f t="shared" si="10"/>
        <v>0</v>
      </c>
      <c r="W46" s="151">
        <f t="shared" si="11"/>
        <v>0</v>
      </c>
      <c r="X46" s="151">
        <f t="shared" si="12"/>
        <v>140</v>
      </c>
      <c r="Y46" s="151">
        <f t="shared" si="13"/>
        <v>2</v>
      </c>
      <c r="Z46" s="168">
        <v>2</v>
      </c>
    </row>
    <row r="47" spans="1:26" s="165" customFormat="1" ht="15.75" x14ac:dyDescent="0.25">
      <c r="A47" s="228">
        <f t="shared" si="14"/>
        <v>72</v>
      </c>
      <c r="B47" s="227" t="s">
        <v>304</v>
      </c>
      <c r="C47" s="227" t="s">
        <v>471</v>
      </c>
      <c r="D47" s="227" t="s">
        <v>305</v>
      </c>
      <c r="E47" s="227" t="s">
        <v>306</v>
      </c>
      <c r="F47" s="216" t="s">
        <v>303</v>
      </c>
      <c r="G47" s="216" t="s">
        <v>173</v>
      </c>
      <c r="H47" s="152">
        <v>0.46527777777777779</v>
      </c>
      <c r="I47" s="153">
        <v>0.60543981481481479</v>
      </c>
      <c r="J47" s="154">
        <f t="shared" si="0"/>
        <v>0.140162037037037</v>
      </c>
      <c r="K47" s="155">
        <f t="shared" si="1"/>
        <v>202</v>
      </c>
      <c r="L47" s="163">
        <f t="shared" si="2"/>
        <v>201.83333333333326</v>
      </c>
      <c r="M47" s="155">
        <f t="shared" si="3"/>
        <v>194</v>
      </c>
      <c r="N47" s="156">
        <f t="shared" si="4"/>
        <v>204</v>
      </c>
      <c r="O47" s="151">
        <f t="shared" si="5"/>
        <v>0</v>
      </c>
      <c r="P47" s="156">
        <f t="shared" si="6"/>
        <v>0</v>
      </c>
      <c r="Q47" s="151">
        <f t="shared" si="7"/>
        <v>0</v>
      </c>
      <c r="R47" s="156">
        <f t="shared" si="8"/>
        <v>0</v>
      </c>
      <c r="S47" s="157">
        <v>136</v>
      </c>
      <c r="T47" s="158">
        <f t="shared" si="9"/>
        <v>136</v>
      </c>
      <c r="U47" s="162">
        <v>4</v>
      </c>
      <c r="V47" s="159">
        <f t="shared" si="10"/>
        <v>0.02</v>
      </c>
      <c r="W47" s="151">
        <f t="shared" si="11"/>
        <v>2.72</v>
      </c>
      <c r="X47" s="151">
        <f t="shared" si="12"/>
        <v>133.28</v>
      </c>
      <c r="Y47" s="151">
        <f t="shared" si="13"/>
        <v>3</v>
      </c>
      <c r="Z47" s="168">
        <v>3</v>
      </c>
    </row>
    <row r="48" spans="1:26" s="165" customFormat="1" ht="15.75" x14ac:dyDescent="0.25">
      <c r="A48" s="151">
        <f t="shared" si="14"/>
        <v>74</v>
      </c>
      <c r="B48" s="189" t="s">
        <v>429</v>
      </c>
      <c r="C48" s="189" t="s">
        <v>430</v>
      </c>
      <c r="D48" s="189" t="s">
        <v>431</v>
      </c>
      <c r="E48" s="189" t="s">
        <v>432</v>
      </c>
      <c r="F48" s="216" t="s">
        <v>307</v>
      </c>
      <c r="G48" s="216" t="s">
        <v>308</v>
      </c>
      <c r="H48" s="152">
        <v>0.47222222222222221</v>
      </c>
      <c r="I48" s="153">
        <v>0.61402777777777773</v>
      </c>
      <c r="J48" s="154">
        <f t="shared" si="0"/>
        <v>0.14180555555555552</v>
      </c>
      <c r="K48" s="155">
        <f t="shared" si="1"/>
        <v>205</v>
      </c>
      <c r="L48" s="163">
        <f t="shared" si="2"/>
        <v>204.19999999999993</v>
      </c>
      <c r="M48" s="155">
        <f t="shared" si="3"/>
        <v>194</v>
      </c>
      <c r="N48" s="156">
        <f t="shared" si="4"/>
        <v>204</v>
      </c>
      <c r="O48" s="151">
        <f t="shared" si="5"/>
        <v>0</v>
      </c>
      <c r="P48" s="156">
        <f t="shared" si="6"/>
        <v>1</v>
      </c>
      <c r="Q48" s="151">
        <f t="shared" si="7"/>
        <v>0</v>
      </c>
      <c r="R48" s="156">
        <f t="shared" si="8"/>
        <v>1</v>
      </c>
      <c r="S48" s="157">
        <v>92</v>
      </c>
      <c r="T48" s="158">
        <f t="shared" si="9"/>
        <v>91</v>
      </c>
      <c r="U48" s="162">
        <v>5</v>
      </c>
      <c r="V48" s="159">
        <f t="shared" si="10"/>
        <v>0</v>
      </c>
      <c r="W48" s="151">
        <f t="shared" si="11"/>
        <v>0</v>
      </c>
      <c r="X48" s="151">
        <f t="shared" si="12"/>
        <v>91</v>
      </c>
      <c r="Y48" s="151">
        <f t="shared" si="13"/>
        <v>13</v>
      </c>
      <c r="Z48" s="168"/>
    </row>
    <row r="49" spans="1:26" s="165" customFormat="1" ht="15.75" x14ac:dyDescent="0.25">
      <c r="A49" s="151">
        <f t="shared" si="14"/>
        <v>76</v>
      </c>
      <c r="B49" s="189"/>
      <c r="C49" s="189"/>
      <c r="D49" s="189"/>
      <c r="E49" s="189"/>
      <c r="F49" s="216"/>
      <c r="G49" s="216"/>
      <c r="H49" s="229"/>
      <c r="I49" s="229"/>
      <c r="J49" s="154"/>
      <c r="K49" s="155"/>
      <c r="L49" s="163"/>
      <c r="M49" s="155"/>
      <c r="N49" s="156"/>
      <c r="O49" s="151"/>
      <c r="P49" s="156"/>
      <c r="Q49" s="151"/>
      <c r="R49" s="156"/>
      <c r="S49" s="229"/>
      <c r="T49" s="158"/>
      <c r="U49" s="238"/>
      <c r="V49" s="159"/>
      <c r="W49" s="151"/>
      <c r="X49" s="151"/>
      <c r="Y49" s="229"/>
      <c r="Z49" s="168"/>
    </row>
    <row r="50" spans="1:26" s="165" customFormat="1" ht="15.75" x14ac:dyDescent="0.25">
      <c r="A50" s="151">
        <v>78</v>
      </c>
      <c r="B50" s="189" t="s">
        <v>433</v>
      </c>
      <c r="C50" s="189" t="s">
        <v>434</v>
      </c>
      <c r="D50" s="189" t="s">
        <v>435</v>
      </c>
      <c r="E50" s="189" t="s">
        <v>436</v>
      </c>
      <c r="F50" s="216" t="s">
        <v>312</v>
      </c>
      <c r="G50" s="216" t="s">
        <v>313</v>
      </c>
      <c r="H50" s="152">
        <v>0.48472222222222222</v>
      </c>
      <c r="I50" s="153">
        <v>0.62493055555555554</v>
      </c>
      <c r="J50" s="154">
        <f t="shared" si="0"/>
        <v>0.14020833333333332</v>
      </c>
      <c r="K50" s="155">
        <f t="shared" si="1"/>
        <v>202</v>
      </c>
      <c r="L50" s="163">
        <f t="shared" si="2"/>
        <v>201.89999999999998</v>
      </c>
      <c r="M50" s="155">
        <f t="shared" si="3"/>
        <v>194</v>
      </c>
      <c r="N50" s="156">
        <f t="shared" si="4"/>
        <v>204</v>
      </c>
      <c r="O50" s="151">
        <f t="shared" si="5"/>
        <v>0</v>
      </c>
      <c r="P50" s="156">
        <f t="shared" si="6"/>
        <v>0</v>
      </c>
      <c r="Q50" s="151">
        <f t="shared" si="7"/>
        <v>0</v>
      </c>
      <c r="R50" s="156">
        <f t="shared" si="8"/>
        <v>0</v>
      </c>
      <c r="S50" s="157">
        <v>159</v>
      </c>
      <c r="T50" s="158">
        <f t="shared" si="9"/>
        <v>159</v>
      </c>
      <c r="U50" s="162">
        <v>2</v>
      </c>
      <c r="V50" s="159">
        <f t="shared" si="10"/>
        <v>0.06</v>
      </c>
      <c r="W50" s="151">
        <f t="shared" si="11"/>
        <v>9.5399999999999991</v>
      </c>
      <c r="X50" s="151">
        <f t="shared" si="12"/>
        <v>149.46</v>
      </c>
      <c r="Y50" s="151">
        <f>IF(X50="ELIMINATED", X50,RANK(X50,X$31:X$51,0))</f>
        <v>1</v>
      </c>
      <c r="Z50" s="168">
        <v>1</v>
      </c>
    </row>
    <row r="51" spans="1:26" s="164" customFormat="1" ht="25.5" customHeight="1" x14ac:dyDescent="0.2">
      <c r="A51" s="167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8"/>
    </row>
    <row r="52" spans="1:26" s="164" customFormat="1" ht="25.5" customHeight="1" x14ac:dyDescent="0.2">
      <c r="A52" s="167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8"/>
    </row>
    <row r="53" spans="1:26" s="164" customFormat="1" ht="25.5" customHeight="1" x14ac:dyDescent="0.2">
      <c r="A53" s="167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8"/>
    </row>
    <row r="54" spans="1:26" s="164" customFormat="1" ht="25.5" customHeight="1" x14ac:dyDescent="0.2">
      <c r="A54" s="167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8"/>
    </row>
    <row r="55" spans="1:26" s="164" customFormat="1" ht="25.5" customHeight="1" x14ac:dyDescent="0.2">
      <c r="A55" s="167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8"/>
    </row>
    <row r="56" spans="1:26" s="164" customFormat="1" ht="25.5" customHeight="1" x14ac:dyDescent="0.2">
      <c r="A56" s="167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8"/>
    </row>
    <row r="57" spans="1:26" s="164" customFormat="1" ht="25.5" customHeight="1" x14ac:dyDescent="0.2">
      <c r="A57" s="167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8"/>
    </row>
    <row r="58" spans="1:26" s="164" customFormat="1" ht="25.5" customHeight="1" x14ac:dyDescent="0.2">
      <c r="A58" s="167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8"/>
    </row>
    <row r="59" spans="1:26" s="164" customFormat="1" ht="25.5" customHeight="1" x14ac:dyDescent="0.2">
      <c r="A59" s="167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8"/>
    </row>
    <row r="60" spans="1:26" s="164" customFormat="1" ht="25.5" customHeight="1" x14ac:dyDescent="0.2">
      <c r="A60" s="167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8"/>
    </row>
    <row r="61" spans="1:26" s="164" customFormat="1" ht="25.5" customHeight="1" x14ac:dyDescent="0.2">
      <c r="A61" s="167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8"/>
    </row>
    <row r="62" spans="1:26" s="164" customFormat="1" ht="25.5" customHeight="1" x14ac:dyDescent="0.2">
      <c r="A62" s="167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8"/>
    </row>
    <row r="63" spans="1:26" s="164" customFormat="1" ht="25.5" customHeight="1" x14ac:dyDescent="0.2">
      <c r="A63" s="167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8"/>
    </row>
    <row r="64" spans="1:26" s="164" customFormat="1" ht="25.5" customHeight="1" x14ac:dyDescent="0.2">
      <c r="A64" s="167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8"/>
    </row>
    <row r="65" spans="1:26" s="164" customFormat="1" ht="25.5" customHeight="1" x14ac:dyDescent="0.2">
      <c r="A65" s="167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8"/>
    </row>
    <row r="66" spans="1:26" s="164" customFormat="1" ht="25.5" customHeight="1" x14ac:dyDescent="0.2">
      <c r="A66" s="167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8"/>
    </row>
    <row r="67" spans="1:26" x14ac:dyDescent="0.25">
      <c r="Z67" s="34"/>
    </row>
    <row r="68" spans="1:26" x14ac:dyDescent="0.25">
      <c r="Z68" s="34"/>
    </row>
    <row r="69" spans="1:26" x14ac:dyDescent="0.25">
      <c r="Z69" s="34"/>
    </row>
    <row r="70" spans="1:26" x14ac:dyDescent="0.25">
      <c r="Z70" s="34"/>
    </row>
    <row r="71" spans="1:26" x14ac:dyDescent="0.25">
      <c r="Z71" s="34"/>
    </row>
    <row r="72" spans="1:26" x14ac:dyDescent="0.25">
      <c r="Z72" s="34"/>
    </row>
    <row r="73" spans="1:26" x14ac:dyDescent="0.25">
      <c r="Z73" s="34"/>
    </row>
    <row r="74" spans="1:26" x14ac:dyDescent="0.25">
      <c r="Z74" s="34"/>
    </row>
    <row r="75" spans="1:26" x14ac:dyDescent="0.25">
      <c r="Z75" s="34"/>
    </row>
    <row r="76" spans="1:26" x14ac:dyDescent="0.25">
      <c r="Z76" s="34"/>
    </row>
    <row r="77" spans="1:26" x14ac:dyDescent="0.25">
      <c r="Z77" s="34"/>
    </row>
    <row r="78" spans="1:26" x14ac:dyDescent="0.25">
      <c r="Z78" s="34"/>
    </row>
    <row r="79" spans="1:26" x14ac:dyDescent="0.25">
      <c r="Z79" s="34"/>
    </row>
    <row r="80" spans="1:26" x14ac:dyDescent="0.25">
      <c r="Z80" s="34"/>
    </row>
    <row r="81" spans="26:26" x14ac:dyDescent="0.25">
      <c r="Z81" s="34"/>
    </row>
    <row r="82" spans="26:26" x14ac:dyDescent="0.25">
      <c r="Z82" s="34"/>
    </row>
    <row r="83" spans="26:26" x14ac:dyDescent="0.25">
      <c r="Z83" s="34"/>
    </row>
    <row r="84" spans="26:26" x14ac:dyDescent="0.25">
      <c r="Z84" s="34"/>
    </row>
    <row r="85" spans="26:26" x14ac:dyDescent="0.25">
      <c r="Z85" s="34"/>
    </row>
    <row r="86" spans="26:26" x14ac:dyDescent="0.25">
      <c r="Z86" s="34"/>
    </row>
    <row r="87" spans="26:26" x14ac:dyDescent="0.25">
      <c r="Z87" s="34"/>
    </row>
    <row r="88" spans="26:26" x14ac:dyDescent="0.25">
      <c r="Z88" s="34"/>
    </row>
    <row r="89" spans="26:26" x14ac:dyDescent="0.25">
      <c r="Z89" s="34"/>
    </row>
    <row r="90" spans="26:26" x14ac:dyDescent="0.25">
      <c r="Z90" s="34"/>
    </row>
    <row r="91" spans="26:26" x14ac:dyDescent="0.25">
      <c r="Z91" s="34"/>
    </row>
  </sheetData>
  <mergeCells count="30">
    <mergeCell ref="X24:X30"/>
    <mergeCell ref="W18:X19"/>
    <mergeCell ref="G17:S19"/>
    <mergeCell ref="G24:G30"/>
    <mergeCell ref="V24:V30"/>
    <mergeCell ref="W24:W30"/>
    <mergeCell ref="L24:L30"/>
    <mergeCell ref="O24:O30"/>
    <mergeCell ref="M23:N23"/>
    <mergeCell ref="Q24:Q30"/>
    <mergeCell ref="R24:R30"/>
    <mergeCell ref="S24:S30"/>
    <mergeCell ref="T24:T30"/>
    <mergeCell ref="V18:V19"/>
    <mergeCell ref="Z24:Z30"/>
    <mergeCell ref="F24:F30"/>
    <mergeCell ref="A21:Y21"/>
    <mergeCell ref="E24:E30"/>
    <mergeCell ref="H24:H30"/>
    <mergeCell ref="I24:I30"/>
    <mergeCell ref="J24:J30"/>
    <mergeCell ref="A24:A30"/>
    <mergeCell ref="B24:B30"/>
    <mergeCell ref="C24:C30"/>
    <mergeCell ref="D24:D30"/>
    <mergeCell ref="Y24:Y30"/>
    <mergeCell ref="U24:U30"/>
    <mergeCell ref="K24:K30"/>
    <mergeCell ref="P24:P30"/>
    <mergeCell ref="M24:N30"/>
  </mergeCells>
  <phoneticPr fontId="2" type="noConversion"/>
  <conditionalFormatting sqref="U31:U50">
    <cfRule type="cellIs" dxfId="48" priority="6" stopIfTrue="1" operator="greaterThan">
      <formula>0</formula>
    </cfRule>
  </conditionalFormatting>
  <conditionalFormatting sqref="Y32:Y48 Y50">
    <cfRule type="cellIs" dxfId="47" priority="1" stopIfTrue="1" operator="equal">
      <formula>"ELIMINATED"</formula>
    </cfRule>
    <cfRule type="cellIs" dxfId="46" priority="2" stopIfTrue="1" operator="lessThanOrEqual">
      <formula>8</formula>
    </cfRule>
  </conditionalFormatting>
  <dataValidations count="1">
    <dataValidation type="list" allowBlank="1" showInputMessage="1" showErrorMessage="1" sqref="U31:U50">
      <formula1>$U$7:$U$14</formula1>
    </dataValidation>
  </dataValidations>
  <printOptions gridLines="1"/>
  <pageMargins left="0.25" right="0.25" top="0.75" bottom="0.75" header="0.3" footer="0.3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68"/>
  <sheetViews>
    <sheetView zoomScaleNormal="100" workbookViewId="0">
      <selection activeCell="W16" sqref="W16"/>
    </sheetView>
  </sheetViews>
  <sheetFormatPr defaultRowHeight="13.5" x14ac:dyDescent="0.25"/>
  <cols>
    <col min="1" max="1" width="4.140625" style="140" customWidth="1"/>
    <col min="2" max="3" width="15.7109375" style="210" customWidth="1"/>
    <col min="4" max="4" width="3" style="142" customWidth="1"/>
    <col min="5" max="5" width="15.7109375" style="204" customWidth="1"/>
    <col min="6" max="6" width="13.42578125" style="204" customWidth="1"/>
    <col min="7" max="7" width="15.7109375" style="204" customWidth="1"/>
    <col min="8" max="8" width="12.7109375" style="204" customWidth="1"/>
    <col min="9" max="9" width="3.85546875" style="142" customWidth="1"/>
    <col min="10" max="10" width="12.85546875" style="204" customWidth="1"/>
    <col min="11" max="11" width="13.7109375" style="204" customWidth="1"/>
    <col min="12" max="13" width="15.7109375" style="204" customWidth="1"/>
    <col min="14" max="15" width="9.85546875" style="141" hidden="1" customWidth="1"/>
    <col min="16" max="16" width="10.140625" style="141" customWidth="1"/>
    <col min="17" max="17" width="7.5703125" style="141" customWidth="1"/>
    <col min="18" max="18" width="8.7109375" style="141" customWidth="1"/>
    <col min="19" max="19" width="7.42578125" style="135" customWidth="1"/>
    <col min="20" max="20" width="9.140625" style="286"/>
    <col min="21" max="21" width="9.85546875" style="143" hidden="1" customWidth="1"/>
    <col min="22" max="16384" width="9.140625" style="143"/>
  </cols>
  <sheetData>
    <row r="1" spans="1:20" s="198" customFormat="1" ht="8.25" customHeight="1" x14ac:dyDescent="0.2">
      <c r="A1" s="195"/>
      <c r="B1" s="205"/>
      <c r="C1" s="205"/>
      <c r="D1" s="197"/>
      <c r="E1" s="82"/>
      <c r="F1" s="82"/>
      <c r="G1" s="202"/>
      <c r="H1" s="202"/>
      <c r="I1" s="197"/>
      <c r="J1" s="202"/>
      <c r="K1" s="202"/>
      <c r="L1" s="202"/>
      <c r="M1" s="202"/>
      <c r="N1" s="196"/>
      <c r="O1" s="196"/>
      <c r="P1" s="196"/>
      <c r="Q1" s="196"/>
      <c r="R1" s="196"/>
      <c r="S1" s="196"/>
      <c r="T1" s="282"/>
    </row>
    <row r="2" spans="1:20" s="198" customFormat="1" ht="8.25" customHeight="1" x14ac:dyDescent="0.2">
      <c r="A2" s="195"/>
      <c r="B2" s="206"/>
      <c r="C2" s="207"/>
      <c r="D2" s="199"/>
      <c r="E2" s="82"/>
      <c r="F2" s="82"/>
      <c r="G2" s="378" t="s">
        <v>85</v>
      </c>
      <c r="H2" s="378"/>
      <c r="I2" s="378"/>
      <c r="J2" s="378"/>
      <c r="K2" s="378"/>
      <c r="L2" s="127"/>
      <c r="M2" s="127"/>
      <c r="N2" s="200"/>
      <c r="O2" s="197"/>
      <c r="P2" s="381" t="s">
        <v>100</v>
      </c>
      <c r="Q2" s="382">
        <f ca="1">NOW()</f>
        <v>41141.31448645833</v>
      </c>
      <c r="R2" s="382"/>
      <c r="S2" s="201"/>
      <c r="T2" s="282"/>
    </row>
    <row r="3" spans="1:20" s="198" customFormat="1" ht="8.25" customHeight="1" x14ac:dyDescent="0.2">
      <c r="A3" s="195"/>
      <c r="B3" s="206"/>
      <c r="C3" s="207"/>
      <c r="D3" s="199"/>
      <c r="E3" s="82"/>
      <c r="F3" s="82"/>
      <c r="G3" s="378"/>
      <c r="H3" s="378"/>
      <c r="I3" s="378"/>
      <c r="J3" s="378"/>
      <c r="K3" s="378"/>
      <c r="L3" s="127"/>
      <c r="M3" s="127"/>
      <c r="N3" s="200"/>
      <c r="O3" s="197"/>
      <c r="P3" s="381"/>
      <c r="Q3" s="382"/>
      <c r="R3" s="382"/>
      <c r="S3" s="201"/>
      <c r="T3" s="282"/>
    </row>
    <row r="4" spans="1:20" s="198" customFormat="1" ht="8.25" customHeight="1" x14ac:dyDescent="0.2">
      <c r="A4" s="195"/>
      <c r="B4" s="206"/>
      <c r="C4" s="207"/>
      <c r="D4" s="199"/>
      <c r="E4" s="82"/>
      <c r="F4" s="82"/>
      <c r="G4" s="378"/>
      <c r="H4" s="378"/>
      <c r="I4" s="378"/>
      <c r="J4" s="378"/>
      <c r="K4" s="378"/>
      <c r="L4" s="127"/>
      <c r="M4" s="127"/>
      <c r="N4" s="200"/>
      <c r="O4" s="197"/>
      <c r="S4" s="201"/>
      <c r="T4" s="282"/>
    </row>
    <row r="5" spans="1:20" s="198" customFormat="1" ht="3" customHeight="1" x14ac:dyDescent="0.2">
      <c r="A5" s="195"/>
      <c r="B5" s="207"/>
      <c r="C5" s="207"/>
      <c r="D5" s="199"/>
      <c r="E5" s="82"/>
      <c r="F5" s="82"/>
      <c r="G5" s="82"/>
      <c r="H5" s="82"/>
      <c r="I5" s="199"/>
      <c r="J5" s="82"/>
      <c r="K5" s="82"/>
      <c r="L5" s="82"/>
      <c r="M5" s="82"/>
      <c r="N5" s="197"/>
      <c r="O5" s="197"/>
      <c r="P5" s="197"/>
      <c r="Q5" s="197"/>
      <c r="R5" s="197"/>
      <c r="S5" s="197"/>
      <c r="T5" s="282"/>
    </row>
    <row r="6" spans="1:20" s="198" customFormat="1" ht="21" customHeight="1" x14ac:dyDescent="0.2">
      <c r="A6" s="388" t="s">
        <v>140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282"/>
    </row>
    <row r="7" spans="1:20" s="198" customFormat="1" ht="3" customHeight="1" x14ac:dyDescent="0.2">
      <c r="A7" s="195"/>
      <c r="B7" s="207"/>
      <c r="C7" s="207"/>
      <c r="D7" s="199"/>
      <c r="E7" s="82"/>
      <c r="F7" s="82"/>
      <c r="G7" s="82"/>
      <c r="H7" s="82"/>
      <c r="I7" s="199"/>
      <c r="J7" s="82"/>
      <c r="K7" s="82"/>
      <c r="L7" s="82"/>
      <c r="M7" s="82"/>
      <c r="N7" s="197"/>
      <c r="O7" s="197"/>
      <c r="P7" s="197"/>
      <c r="Q7" s="197"/>
      <c r="R7" s="197"/>
      <c r="S7" s="197"/>
      <c r="T7" s="282"/>
    </row>
    <row r="8" spans="1:20" s="174" customFormat="1" ht="13.5" customHeight="1" x14ac:dyDescent="0.2">
      <c r="A8" s="379" t="s">
        <v>88</v>
      </c>
      <c r="B8" s="376" t="s">
        <v>87</v>
      </c>
      <c r="C8" s="376" t="s">
        <v>84</v>
      </c>
      <c r="D8" s="386" t="s">
        <v>128</v>
      </c>
      <c r="E8" s="383" t="s">
        <v>89</v>
      </c>
      <c r="F8" s="384"/>
      <c r="G8" s="384"/>
      <c r="H8" s="385"/>
      <c r="I8" s="386" t="s">
        <v>128</v>
      </c>
      <c r="J8" s="383" t="s">
        <v>90</v>
      </c>
      <c r="K8" s="384"/>
      <c r="L8" s="384"/>
      <c r="M8" s="385"/>
      <c r="N8" s="173"/>
      <c r="O8" s="173"/>
      <c r="P8" s="379" t="s">
        <v>91</v>
      </c>
      <c r="Q8" s="379" t="s">
        <v>92</v>
      </c>
      <c r="R8" s="379" t="s">
        <v>93</v>
      </c>
      <c r="S8" s="374" t="s">
        <v>99</v>
      </c>
      <c r="T8" s="374" t="s">
        <v>486</v>
      </c>
    </row>
    <row r="9" spans="1:20" s="175" customFormat="1" ht="6.6" customHeight="1" x14ac:dyDescent="0.2">
      <c r="A9" s="380"/>
      <c r="B9" s="377"/>
      <c r="C9" s="377"/>
      <c r="D9" s="387"/>
      <c r="E9" s="376" t="s">
        <v>0</v>
      </c>
      <c r="F9" s="376" t="s">
        <v>2</v>
      </c>
      <c r="G9" s="376" t="s">
        <v>1</v>
      </c>
      <c r="H9" s="376" t="s">
        <v>2</v>
      </c>
      <c r="I9" s="387"/>
      <c r="J9" s="376" t="s">
        <v>0</v>
      </c>
      <c r="K9" s="376" t="s">
        <v>2</v>
      </c>
      <c r="L9" s="376" t="s">
        <v>1</v>
      </c>
      <c r="M9" s="376" t="s">
        <v>2</v>
      </c>
      <c r="N9" s="187"/>
      <c r="O9" s="187"/>
      <c r="P9" s="380"/>
      <c r="Q9" s="380"/>
      <c r="R9" s="380"/>
      <c r="S9" s="375"/>
      <c r="T9" s="375"/>
    </row>
    <row r="10" spans="1:20" s="175" customFormat="1" ht="2.25" customHeight="1" x14ac:dyDescent="0.2">
      <c r="A10" s="380"/>
      <c r="B10" s="377"/>
      <c r="C10" s="377"/>
      <c r="D10" s="387"/>
      <c r="E10" s="377"/>
      <c r="F10" s="377"/>
      <c r="G10" s="377"/>
      <c r="H10" s="377"/>
      <c r="I10" s="387"/>
      <c r="J10" s="377"/>
      <c r="K10" s="377"/>
      <c r="L10" s="377"/>
      <c r="M10" s="377"/>
      <c r="N10" s="187"/>
      <c r="O10" s="187"/>
      <c r="P10" s="380"/>
      <c r="Q10" s="380"/>
      <c r="R10" s="380"/>
      <c r="S10" s="375"/>
      <c r="T10" s="375"/>
    </row>
    <row r="11" spans="1:20" s="175" customFormat="1" ht="24" customHeight="1" x14ac:dyDescent="0.2">
      <c r="A11" s="380"/>
      <c r="B11" s="377"/>
      <c r="C11" s="377"/>
      <c r="D11" s="387"/>
      <c r="E11" s="377"/>
      <c r="F11" s="377"/>
      <c r="G11" s="377"/>
      <c r="H11" s="377"/>
      <c r="I11" s="387"/>
      <c r="J11" s="377"/>
      <c r="K11" s="377"/>
      <c r="L11" s="377"/>
      <c r="M11" s="377"/>
      <c r="N11" s="187"/>
      <c r="O11" s="187"/>
      <c r="P11" s="380"/>
      <c r="Q11" s="380"/>
      <c r="R11" s="380"/>
      <c r="S11" s="375"/>
      <c r="T11" s="375"/>
    </row>
    <row r="12" spans="1:20" s="175" customFormat="1" ht="6" hidden="1" customHeight="1" x14ac:dyDescent="0.2">
      <c r="A12" s="380"/>
      <c r="B12" s="377"/>
      <c r="C12" s="377"/>
      <c r="D12" s="387"/>
      <c r="E12" s="377"/>
      <c r="F12" s="377"/>
      <c r="G12" s="377"/>
      <c r="H12" s="377"/>
      <c r="I12" s="387"/>
      <c r="J12" s="377"/>
      <c r="K12" s="377"/>
      <c r="L12" s="377"/>
      <c r="M12" s="377"/>
      <c r="N12" s="187" t="s">
        <v>87</v>
      </c>
      <c r="O12" s="187" t="s">
        <v>84</v>
      </c>
      <c r="P12" s="380"/>
      <c r="Q12" s="380"/>
      <c r="R12" s="380"/>
      <c r="S12" s="375"/>
      <c r="T12" s="375"/>
    </row>
    <row r="13" spans="1:20" s="175" customFormat="1" ht="3" customHeight="1" x14ac:dyDescent="0.2">
      <c r="A13" s="380"/>
      <c r="B13" s="377"/>
      <c r="C13" s="377"/>
      <c r="D13" s="387"/>
      <c r="E13" s="377"/>
      <c r="F13" s="377"/>
      <c r="G13" s="377"/>
      <c r="H13" s="377"/>
      <c r="I13" s="387"/>
      <c r="J13" s="377"/>
      <c r="K13" s="377"/>
      <c r="L13" s="377"/>
      <c r="M13" s="377"/>
      <c r="N13" s="187"/>
      <c r="O13" s="187"/>
      <c r="P13" s="380"/>
      <c r="Q13" s="380"/>
      <c r="R13" s="380"/>
      <c r="S13" s="375"/>
      <c r="T13" s="375"/>
    </row>
    <row r="14" spans="1:20" s="176" customFormat="1" ht="2.25" customHeight="1" x14ac:dyDescent="0.2">
      <c r="A14" s="380"/>
      <c r="B14" s="377"/>
      <c r="C14" s="377"/>
      <c r="D14" s="387"/>
      <c r="E14" s="377"/>
      <c r="F14" s="377"/>
      <c r="G14" s="377"/>
      <c r="H14" s="377"/>
      <c r="I14" s="387"/>
      <c r="J14" s="377"/>
      <c r="K14" s="377"/>
      <c r="L14" s="377"/>
      <c r="M14" s="377"/>
      <c r="N14" s="187"/>
      <c r="O14" s="187"/>
      <c r="P14" s="380"/>
      <c r="Q14" s="380"/>
      <c r="R14" s="380"/>
      <c r="S14" s="375"/>
      <c r="T14" s="375"/>
    </row>
    <row r="15" spans="1:20" s="100" customFormat="1" ht="6" hidden="1" customHeight="1" x14ac:dyDescent="0.2">
      <c r="A15" s="132"/>
      <c r="B15" s="208"/>
      <c r="C15" s="208"/>
      <c r="D15" s="133"/>
      <c r="E15" s="377"/>
      <c r="F15" s="377"/>
      <c r="G15" s="377"/>
      <c r="H15" s="377"/>
      <c r="I15" s="177"/>
      <c r="J15" s="377"/>
      <c r="K15" s="377"/>
      <c r="L15" s="377"/>
      <c r="M15" s="377"/>
      <c r="N15" s="188"/>
      <c r="O15" s="188"/>
      <c r="P15" s="380"/>
      <c r="Q15" s="380"/>
      <c r="R15" s="380"/>
      <c r="S15" s="375"/>
      <c r="T15" s="375"/>
    </row>
    <row r="16" spans="1:20" s="165" customFormat="1" ht="32.1" customHeight="1" x14ac:dyDescent="0.2">
      <c r="A16" s="151">
        <v>1</v>
      </c>
      <c r="B16" s="194" t="str">
        <f>+'20 km Ride - Section 1'!G31</f>
        <v xml:space="preserve">Tallarook FRC </v>
      </c>
      <c r="C16" s="194" t="str">
        <f>+'20 km Ride - Section 1'!F31</f>
        <v>Rooks Not Crooks</v>
      </c>
      <c r="D16" s="171">
        <v>41</v>
      </c>
      <c r="E16" s="194" t="str">
        <f>+'20 km Ride - Section 1'!B31</f>
        <v xml:space="preserve">Debbie Austin </v>
      </c>
      <c r="F16" s="194" t="str">
        <f>+'20 km Ride - Section 1'!C31</f>
        <v xml:space="preserve">Clancey 0439 </v>
      </c>
      <c r="G16" s="194" t="str">
        <f>+'20 km Ride - Section 1'!D31</f>
        <v xml:space="preserve">Mandy Organ </v>
      </c>
      <c r="H16" s="194" t="str">
        <f>+'20 km Ride - Section 1'!E31</f>
        <v xml:space="preserve">Tintagel Maestro 0542 </v>
      </c>
      <c r="I16" s="171">
        <v>1</v>
      </c>
      <c r="J16" s="194" t="str">
        <f>+'10 km Ride - Section 1'!B31</f>
        <v xml:space="preserve">Kim Filmer  </v>
      </c>
      <c r="K16" s="194" t="str">
        <f>+'10 km Ride - Section 1'!C31</f>
        <v>Jewel Park Aachen 2850</v>
      </c>
      <c r="L16" s="194" t="str">
        <f>+'10 km Ride - Section 1'!D31</f>
        <v xml:space="preserve">Chris Ezard </v>
      </c>
      <c r="M16" s="194" t="str">
        <f>+'10 km Ride - Section 1'!E31</f>
        <v>CT Horiscope 3506</v>
      </c>
      <c r="N16" s="150" t="str">
        <f>+'20 km Ride - Section 1'!G31</f>
        <v xml:space="preserve">Tallarook FRC </v>
      </c>
      <c r="O16" s="150" t="str">
        <f>+'20 km Ride - Section 1'!F31</f>
        <v>Rooks Not Crooks</v>
      </c>
      <c r="P16" s="172">
        <f>+'20 km Ride - Section 1'!X31</f>
        <v>140.4</v>
      </c>
      <c r="Q16" s="172">
        <f>+'10 km Ride - Section 1'!X31</f>
        <v>119.04</v>
      </c>
      <c r="R16" s="172">
        <f t="shared" ref="R16:R36" si="0">IF(P16="ELIMINATED", P16, IF(Q16="ELIMINATED", Q16, P16+Q16))</f>
        <v>259.44</v>
      </c>
      <c r="S16" s="156">
        <f t="shared" ref="S16:S51" si="1">IF(R16="ELIMINATED", R16,RANK(R16,R$16:R$51))</f>
        <v>1</v>
      </c>
      <c r="T16" s="283">
        <v>1</v>
      </c>
    </row>
    <row r="17" spans="1:20" s="254" customFormat="1" ht="32.1" customHeight="1" x14ac:dyDescent="0.2">
      <c r="A17" s="243">
        <v>34</v>
      </c>
      <c r="B17" s="255" t="str">
        <f>+'20 km Ride - Section 1'!G32</f>
        <v xml:space="preserve">Seymour Dressage &amp; SJ Club </v>
      </c>
      <c r="C17" s="255" t="str">
        <f>+'20 km Ride - Section 1'!F32</f>
        <v>Scruffy's Superstars</v>
      </c>
      <c r="D17" s="243">
        <v>43</v>
      </c>
      <c r="E17" s="255" t="str">
        <f>+'20 km Ride - Section 1'!B32</f>
        <v>Samantha Marr</v>
      </c>
      <c r="F17" s="255" t="str">
        <f>+'20 km Ride - Section 1'!C32</f>
        <v xml:space="preserve">Squirrel Creek Heart Breaker 15125 </v>
      </c>
      <c r="G17" s="255" t="str">
        <f>+'20 km Ride - Section 1'!D32</f>
        <v xml:space="preserve">Jessica Marr </v>
      </c>
      <c r="H17" s="255" t="str">
        <f>+'20 km Ride - Section 1'!E32</f>
        <v xml:space="preserve">Samling Park Max Smart 15510  </v>
      </c>
      <c r="I17" s="243">
        <v>3</v>
      </c>
      <c r="J17" s="255" t="str">
        <f>+'10 km Ride - Section 1'!B32</f>
        <v>Elizabeth Marr</v>
      </c>
      <c r="K17" s="255" t="str">
        <f>+'10 km Ride - Section 1'!C32</f>
        <v>Samling Park Buddy's Babe 14306</v>
      </c>
      <c r="L17" s="255" t="str">
        <f>+'10 km Ride - Section 1'!D32</f>
        <v xml:space="preserve">Melissa Blades </v>
      </c>
      <c r="M17" s="255" t="str">
        <f>+'10 km Ride - Section 1'!E32</f>
        <v>Watermill Road 14201</v>
      </c>
      <c r="N17" s="267" t="str">
        <f>+'20 km Ride - Section 1'!G32</f>
        <v xml:space="preserve">Seymour Dressage &amp; SJ Club </v>
      </c>
      <c r="O17" s="267" t="str">
        <f>+'20 km Ride - Section 1'!F32</f>
        <v>Scruffy's Superstars</v>
      </c>
      <c r="P17" s="264">
        <f>+'20 km Ride - Section 1'!X32</f>
        <v>-7</v>
      </c>
      <c r="Q17" s="264">
        <f>+'10 km Ride - Section 1'!X32</f>
        <v>3</v>
      </c>
      <c r="R17" s="264">
        <f t="shared" si="0"/>
        <v>-4</v>
      </c>
      <c r="S17" s="249">
        <f t="shared" si="1"/>
        <v>33</v>
      </c>
      <c r="T17" s="284" t="s">
        <v>472</v>
      </c>
    </row>
    <row r="18" spans="1:20" s="257" customFormat="1" ht="32.1" customHeight="1" x14ac:dyDescent="0.2">
      <c r="A18" s="243">
        <v>26</v>
      </c>
      <c r="B18" s="255" t="str">
        <f>+'20 km Ride - Section 1'!G33</f>
        <v xml:space="preserve">Beveridge RC </v>
      </c>
      <c r="C18" s="255" t="str">
        <f>+'20 km Ride - Section 1'!F33</f>
        <v>A Family Affair Plus One</v>
      </c>
      <c r="D18" s="243">
        <v>45</v>
      </c>
      <c r="E18" s="255" t="str">
        <f>+'20 km Ride - Section 1'!B33</f>
        <v xml:space="preserve">Marley Duncan </v>
      </c>
      <c r="F18" s="255" t="str">
        <f>+'20 km Ride - Section 1'!C33</f>
        <v xml:space="preserve">Jazz It Up 8211 </v>
      </c>
      <c r="G18" s="255" t="str">
        <f>+'20 km Ride - Section 1'!D33</f>
        <v xml:space="preserve">Karen Costello </v>
      </c>
      <c r="H18" s="255" t="str">
        <f>+'20 km Ride - Section 1'!E33</f>
        <v xml:space="preserve">Jarickni Fernando 2140 </v>
      </c>
      <c r="I18" s="243">
        <v>5</v>
      </c>
      <c r="J18" s="255" t="str">
        <f>+'10 km Ride - Section 1'!B33</f>
        <v xml:space="preserve">Kelly Duncan </v>
      </c>
      <c r="K18" s="255" t="str">
        <f>+'10 km Ride - Section 1'!C33</f>
        <v xml:space="preserve">Hells Bells 6251 </v>
      </c>
      <c r="L18" s="255" t="str">
        <f>+'10 km Ride - Section 1'!D33</f>
        <v xml:space="preserve">Tom Duncan </v>
      </c>
      <c r="M18" s="255" t="str">
        <f>+'10 km Ride - Section 1'!E33</f>
        <v xml:space="preserve">Vallence Court Da'Vinci 12572 </v>
      </c>
      <c r="N18" s="267" t="str">
        <f>+'20 km Ride - Section 1'!G33</f>
        <v xml:space="preserve">Beveridge RC </v>
      </c>
      <c r="O18" s="267" t="str">
        <f>+'20 km Ride - Section 1'!F33</f>
        <v>A Family Affair Plus One</v>
      </c>
      <c r="P18" s="264">
        <f>+'20 km Ride - Section 1'!X33</f>
        <v>52</v>
      </c>
      <c r="Q18" s="264">
        <f>+'10 km Ride - Section 1'!X33</f>
        <v>47</v>
      </c>
      <c r="R18" s="264">
        <f t="shared" si="0"/>
        <v>99</v>
      </c>
      <c r="S18" s="249">
        <f t="shared" si="1"/>
        <v>28</v>
      </c>
      <c r="T18" s="242" t="s">
        <v>472</v>
      </c>
    </row>
    <row r="19" spans="1:20" s="257" customFormat="1" ht="32.1" customHeight="1" x14ac:dyDescent="0.2">
      <c r="A19" s="243">
        <v>8</v>
      </c>
      <c r="B19" s="255" t="str">
        <f>+'20 km Ride - Section 1'!G36</f>
        <v xml:space="preserve">Yackandandah RC </v>
      </c>
      <c r="C19" s="255" t="str">
        <f>+'20 km Ride - Section 1'!F36</f>
        <v>Wandering Yacks</v>
      </c>
      <c r="D19" s="243">
        <v>49</v>
      </c>
      <c r="E19" s="255" t="str">
        <f>+'20 km Ride - Section 1'!B36</f>
        <v xml:space="preserve">Jennifer Philpotts </v>
      </c>
      <c r="F19" s="255" t="str">
        <f>+'20 km Ride - Section 1'!C36</f>
        <v xml:space="preserve">Leawarra Grace 0355 </v>
      </c>
      <c r="G19" s="255" t="str">
        <f>+'20 km Ride - Section 1'!D36</f>
        <v xml:space="preserve">Marilyn Miller </v>
      </c>
      <c r="H19" s="255" t="str">
        <f>+'20 km Ride - Section 1'!E36</f>
        <v xml:space="preserve">Grantasia 7467  </v>
      </c>
      <c r="I19" s="243">
        <v>11</v>
      </c>
      <c r="J19" s="255" t="str">
        <f>+'10 km Ride - Section 1'!B36</f>
        <v xml:space="preserve">Vicki Johnson-Poyntz </v>
      </c>
      <c r="K19" s="255" t="str">
        <f>+'10 km Ride - Section 1'!C36</f>
        <v xml:space="preserve">Bonnie 6692 </v>
      </c>
      <c r="L19" s="255" t="str">
        <f>+'10 km Ride - Section 1'!D36</f>
        <v>Tracee Martin</v>
      </c>
      <c r="M19" s="255" t="str">
        <f>+'10 km Ride - Section 1'!E36</f>
        <v xml:space="preserve">Isabelle's Treat 6968 </v>
      </c>
      <c r="N19" s="267" t="e">
        <f>+'20 km Ride - Section 1'!#REF!</f>
        <v>#REF!</v>
      </c>
      <c r="O19" s="267" t="e">
        <f>+'20 km Ride - Section 1'!#REF!</f>
        <v>#REF!</v>
      </c>
      <c r="P19" s="264">
        <f>+'20 km Ride - Section 1'!X36</f>
        <v>103</v>
      </c>
      <c r="Q19" s="264">
        <f>+'10 km Ride - Section 1'!X36</f>
        <v>70</v>
      </c>
      <c r="R19" s="264">
        <f t="shared" si="0"/>
        <v>173</v>
      </c>
      <c r="S19" s="249">
        <f t="shared" si="1"/>
        <v>13</v>
      </c>
      <c r="T19" s="242" t="s">
        <v>472</v>
      </c>
    </row>
    <row r="20" spans="1:20" s="257" customFormat="1" ht="32.1" customHeight="1" x14ac:dyDescent="0.2">
      <c r="A20" s="243">
        <v>3</v>
      </c>
      <c r="B20" s="255" t="str">
        <f>+'20 km Ride - Section 1'!G37</f>
        <v xml:space="preserve">Warranooke RC </v>
      </c>
      <c r="C20" s="255" t="str">
        <f>+'20 km Ride - Section 1'!F37</f>
        <v>Warranooke Wanderers</v>
      </c>
      <c r="D20" s="243">
        <v>51</v>
      </c>
      <c r="E20" s="255" t="str">
        <f>+'20 km Ride - Section 1'!B37</f>
        <v xml:space="preserve">Stuart McKay </v>
      </c>
      <c r="F20" s="255" t="str">
        <f>+'20 km Ride - Section 1'!C37</f>
        <v>Ruperdoo 15558</v>
      </c>
      <c r="G20" s="255" t="str">
        <f>+'20 km Ride - Section 1'!D37</f>
        <v xml:space="preserve">Jessie Karp </v>
      </c>
      <c r="H20" s="255" t="str">
        <f>+'20 km Ride - Section 1'!E37</f>
        <v xml:space="preserve">All's Well 14597 </v>
      </c>
      <c r="I20" s="243">
        <v>13</v>
      </c>
      <c r="J20" s="255" t="str">
        <f>+'10 km Ride - Section 1'!B37</f>
        <v xml:space="preserve">Elise McKay </v>
      </c>
      <c r="K20" s="255" t="str">
        <f>+'10 km Ride - Section 1'!C37</f>
        <v xml:space="preserve">Woodrow Park Kansas 14601 </v>
      </c>
      <c r="L20" s="255" t="str">
        <f>+'10 km Ride - Section 1'!D37</f>
        <v xml:space="preserve">Kelly Taylor </v>
      </c>
      <c r="M20" s="255" t="str">
        <f>+'10 km Ride - Section 1'!E37</f>
        <v xml:space="preserve">Polly Pocket 48109 </v>
      </c>
      <c r="N20" s="267">
        <f>+'20 km Ride - Section 1'!G35</f>
        <v>0</v>
      </c>
      <c r="O20" s="267">
        <f>+'20 km Ride - Section 1'!F35</f>
        <v>0</v>
      </c>
      <c r="P20" s="264">
        <f>+'20 km Ride - Section 1'!X37</f>
        <v>110</v>
      </c>
      <c r="Q20" s="264">
        <f>+'10 km Ride - Section 1'!X37</f>
        <v>37</v>
      </c>
      <c r="R20" s="264">
        <f t="shared" si="0"/>
        <v>147</v>
      </c>
      <c r="S20" s="249">
        <f t="shared" si="1"/>
        <v>20</v>
      </c>
      <c r="T20" s="242" t="s">
        <v>472</v>
      </c>
    </row>
    <row r="21" spans="1:20" s="257" customFormat="1" ht="32.1" customHeight="1" x14ac:dyDescent="0.2">
      <c r="A21" s="243">
        <v>10</v>
      </c>
      <c r="B21" s="255" t="str">
        <f>+'20 km Ride - Section 1'!G38</f>
        <v xml:space="preserve">Yarck ARC </v>
      </c>
      <c r="C21" s="255" t="str">
        <f>+'20 km Ride - Section 1'!F38</f>
        <v>Yarck Yahoos</v>
      </c>
      <c r="D21" s="243">
        <v>53</v>
      </c>
      <c r="E21" s="255" t="str">
        <f>+'20 km Ride - Section 1'!B38</f>
        <v xml:space="preserve">Bev Edward </v>
      </c>
      <c r="F21" s="255" t="str">
        <f>+'20 km Ride - Section 1'!C38</f>
        <v xml:space="preserve">Doungle Reaction 12606 </v>
      </c>
      <c r="G21" s="255" t="str">
        <f>+'20 km Ride - Section 1'!D38</f>
        <v xml:space="preserve">Sharlee Connley </v>
      </c>
      <c r="H21" s="255" t="str">
        <f>+'20 km Ride - Section 1'!E38</f>
        <v xml:space="preserve">Radar 4809 </v>
      </c>
      <c r="I21" s="243">
        <v>15</v>
      </c>
      <c r="J21" s="255" t="str">
        <f>+'10 km Ride - Section 1'!B38</f>
        <v xml:space="preserve">Tamara Fox </v>
      </c>
      <c r="K21" s="255" t="str">
        <f>+'10 km Ride - Section 1'!C38</f>
        <v xml:space="preserve">Cataraqui Gandalf 1465 </v>
      </c>
      <c r="L21" s="255" t="str">
        <f>+'10 km Ride - Section 1'!D38</f>
        <v xml:space="preserve">Heather Gloury </v>
      </c>
      <c r="M21" s="255" t="str">
        <f>+'10 km Ride - Section 1'!E38</f>
        <v xml:space="preserve">Spanna 13135 </v>
      </c>
      <c r="N21" s="267" t="str">
        <f>+'20 km Ride - Section 1'!G36</f>
        <v xml:space="preserve">Yackandandah RC </v>
      </c>
      <c r="O21" s="267" t="str">
        <f>+'20 km Ride - Section 1'!F36</f>
        <v>Wandering Yacks</v>
      </c>
      <c r="P21" s="264">
        <f>+'20 km Ride - Section 1'!X38</f>
        <v>127</v>
      </c>
      <c r="Q21" s="264">
        <f>+'10 km Ride - Section 1'!X38</f>
        <v>73</v>
      </c>
      <c r="R21" s="264">
        <f t="shared" si="0"/>
        <v>200</v>
      </c>
      <c r="S21" s="249">
        <f t="shared" si="1"/>
        <v>7</v>
      </c>
      <c r="T21" s="242" t="s">
        <v>472</v>
      </c>
    </row>
    <row r="22" spans="1:20" s="257" customFormat="1" ht="32.1" customHeight="1" x14ac:dyDescent="0.2">
      <c r="A22" s="243">
        <v>23</v>
      </c>
      <c r="B22" s="255" t="str">
        <f>+'20 km Ride - Section 1'!G39</f>
        <v xml:space="preserve">Bullengarook &amp; Dist ARC </v>
      </c>
      <c r="C22" s="255" t="str">
        <f>+'20 km Ride - Section 1'!F39</f>
        <v>Not Blonde, Not Blind</v>
      </c>
      <c r="D22" s="243">
        <v>55</v>
      </c>
      <c r="E22" s="255" t="str">
        <f>+'20 km Ride - Section 1'!B39</f>
        <v xml:space="preserve">Annetta Newman </v>
      </c>
      <c r="F22" s="255" t="str">
        <f>+'20 km Ride - Section 1'!C39</f>
        <v xml:space="preserve">El Manteca Luminosa 7289 </v>
      </c>
      <c r="G22" s="255" t="str">
        <f>+'20 km Ride - Section 1'!D39</f>
        <v xml:space="preserve">Mandy Andrews </v>
      </c>
      <c r="H22" s="255" t="str">
        <f>+'20 km Ride - Section 1'!E39</f>
        <v xml:space="preserve">A’Bientot 9677 </v>
      </c>
      <c r="I22" s="243">
        <v>17</v>
      </c>
      <c r="J22" s="255" t="str">
        <f>+'10 km Ride - Section 1'!B39</f>
        <v xml:space="preserve">Brad Kidd </v>
      </c>
      <c r="K22" s="255" t="str">
        <f>+'10 km Ride - Section 1'!C39</f>
        <v xml:space="preserve">Fancy Little Colonel 12222 </v>
      </c>
      <c r="L22" s="255" t="str">
        <f>+'10 km Ride - Section 1'!D39</f>
        <v xml:space="preserve">Kerryn Solomon </v>
      </c>
      <c r="M22" s="255" t="str">
        <f>+'10 km Ride - Section 1'!E39</f>
        <v xml:space="preserve">Goldmine Gigilo 5005 </v>
      </c>
      <c r="N22" s="267" t="str">
        <f>+'20 km Ride - Section 1'!G37</f>
        <v xml:space="preserve">Warranooke RC </v>
      </c>
      <c r="O22" s="267" t="str">
        <f>+'20 km Ride - Section 1'!F37</f>
        <v>Warranooke Wanderers</v>
      </c>
      <c r="P22" s="264">
        <f>+'20 km Ride - Section 1'!X39</f>
        <v>82</v>
      </c>
      <c r="Q22" s="264">
        <f>+'10 km Ride - Section 1'!X39</f>
        <v>59</v>
      </c>
      <c r="R22" s="264">
        <f t="shared" si="0"/>
        <v>141</v>
      </c>
      <c r="S22" s="249">
        <f t="shared" si="1"/>
        <v>23</v>
      </c>
      <c r="T22" s="242" t="s">
        <v>472</v>
      </c>
    </row>
    <row r="23" spans="1:20" s="165" customFormat="1" ht="32.1" customHeight="1" x14ac:dyDescent="0.2">
      <c r="A23" s="151">
        <v>19</v>
      </c>
      <c r="B23" s="194" t="str">
        <f>+'20 km Ride - Section 1'!G40</f>
        <v xml:space="preserve">Anvil Park RC </v>
      </c>
      <c r="C23" s="194" t="str">
        <f>+'20 km Ride - Section 1'!F40</f>
        <v>Anvil Park Bling it On</v>
      </c>
      <c r="D23" s="171">
        <v>57</v>
      </c>
      <c r="E23" s="194" t="str">
        <f>+'20 km Ride - Section 1'!B40</f>
        <v xml:space="preserve">Michelle Wintle </v>
      </c>
      <c r="F23" s="194" t="str">
        <f>+'20 km Ride - Section 1'!C40</f>
        <v xml:space="preserve">Remy 10161 </v>
      </c>
      <c r="G23" s="194" t="str">
        <f>+'20 km Ride - Section 1'!D40</f>
        <v xml:space="preserve">Jessica Eason </v>
      </c>
      <c r="H23" s="194" t="str">
        <f>+'20 km Ride - Section 1'!E40</f>
        <v xml:space="preserve">Kalingah Park Rio Lace 11438 </v>
      </c>
      <c r="I23" s="171">
        <v>19</v>
      </c>
      <c r="J23" s="194" t="str">
        <f>+'10 km Ride - Section 1'!B40</f>
        <v xml:space="preserve">Rachel Rushby </v>
      </c>
      <c r="K23" s="194" t="str">
        <f>+'10 km Ride - Section 1'!C40</f>
        <v xml:space="preserve">Darraach Park Ebony Rose 9149 </v>
      </c>
      <c r="L23" s="194" t="str">
        <f>+'10 km Ride - Section 1'!D40</f>
        <v xml:space="preserve">Lynette Cornish </v>
      </c>
      <c r="M23" s="194" t="str">
        <f>+'10 km Ride - Section 1'!E40</f>
        <v xml:space="preserve">Anvil Park Rasabelle 0191 </v>
      </c>
      <c r="N23" s="150" t="str">
        <f>+'20 km Ride - Section 1'!G38</f>
        <v xml:space="preserve">Yarck ARC </v>
      </c>
      <c r="O23" s="150" t="str">
        <f>+'20 km Ride - Section 1'!F38</f>
        <v>Yarck Yahoos</v>
      </c>
      <c r="P23" s="172">
        <f>+'20 km Ride - Section 1'!X40</f>
        <v>79</v>
      </c>
      <c r="Q23" s="172">
        <f>+'10 km Ride - Section 1'!X40</f>
        <v>59</v>
      </c>
      <c r="R23" s="172">
        <f t="shared" si="0"/>
        <v>138</v>
      </c>
      <c r="S23" s="156">
        <f t="shared" si="1"/>
        <v>24</v>
      </c>
      <c r="T23" s="283"/>
    </row>
    <row r="24" spans="1:20" s="165" customFormat="1" ht="32.1" customHeight="1" x14ac:dyDescent="0.2">
      <c r="A24" s="151">
        <v>16</v>
      </c>
      <c r="B24" s="194" t="str">
        <f>+'20 km Ride - Section 1'!G41</f>
        <v xml:space="preserve">Trentham ARC </v>
      </c>
      <c r="C24" s="194" t="str">
        <f>+'20 km Ride - Section 1'!F41</f>
        <v>Wealy Way Off Wombats</v>
      </c>
      <c r="D24" s="171">
        <v>59</v>
      </c>
      <c r="E24" s="194" t="str">
        <f>+'20 km Ride - Section 1'!B41</f>
        <v xml:space="preserve">Jessica Smith </v>
      </c>
      <c r="F24" s="194" t="str">
        <f>+'20 km Ride - Section 1'!C41</f>
        <v xml:space="preserve">Planet Shaker 9922 </v>
      </c>
      <c r="G24" s="194" t="str">
        <f>+'20 km Ride - Section 1'!D41</f>
        <v xml:space="preserve">Kathryn Clark </v>
      </c>
      <c r="H24" s="194" t="str">
        <f>+'20 km Ride - Section 1'!E41</f>
        <v>Ascot Heath Super Nova 5915</v>
      </c>
      <c r="I24" s="171">
        <v>21</v>
      </c>
      <c r="J24" s="194" t="str">
        <f>+'10 km Ride - Section 1'!B41</f>
        <v xml:space="preserve">Katherine McWade </v>
      </c>
      <c r="K24" s="194" t="str">
        <f>+'10 km Ride - Section 1'!C41</f>
        <v xml:space="preserve">The Big O 5914 </v>
      </c>
      <c r="L24" s="194" t="str">
        <f>+'10 km Ride - Section 1'!D41</f>
        <v xml:space="preserve">Sue Reed </v>
      </c>
      <c r="M24" s="194" t="str">
        <f>+'10 km Ride - Section 1'!E41</f>
        <v xml:space="preserve">Dylan 4939 </v>
      </c>
      <c r="N24" s="150" t="e">
        <f>+'20 km Ride - Section 1'!#REF!</f>
        <v>#REF!</v>
      </c>
      <c r="O24" s="150" t="e">
        <f>+'20 km Ride - Section 1'!#REF!</f>
        <v>#REF!</v>
      </c>
      <c r="P24" s="172">
        <f>+'20 km Ride - Section 1'!X41</f>
        <v>114.66</v>
      </c>
      <c r="Q24" s="172">
        <f>+'10 km Ride - Section 1'!X41</f>
        <v>106</v>
      </c>
      <c r="R24" s="172">
        <f t="shared" si="0"/>
        <v>220.66</v>
      </c>
      <c r="S24" s="156">
        <f t="shared" si="1"/>
        <v>3</v>
      </c>
      <c r="T24" s="283">
        <v>3</v>
      </c>
    </row>
    <row r="25" spans="1:20" s="254" customFormat="1" ht="32.1" customHeight="1" x14ac:dyDescent="0.2">
      <c r="A25" s="243">
        <v>36</v>
      </c>
      <c r="B25" s="255" t="str">
        <f>+'20 km Ride - Section 1'!G42</f>
        <v xml:space="preserve">Monash/Pyalong </v>
      </c>
      <c r="C25" s="255" t="str">
        <f>+'20 km Ride - Section 1'!F42</f>
        <v>Monalong</v>
      </c>
      <c r="D25" s="243">
        <v>61</v>
      </c>
      <c r="E25" s="255" t="str">
        <f>+'20 km Ride - Section 1'!B42</f>
        <v xml:space="preserve">Shelley East </v>
      </c>
      <c r="F25" s="255" t="str">
        <f>+'20 km Ride - Section 1'!C42</f>
        <v xml:space="preserve">Minus Twenty 14386 </v>
      </c>
      <c r="G25" s="255" t="str">
        <f>+'20 km Ride - Section 1'!D42</f>
        <v xml:space="preserve">Erika Tate </v>
      </c>
      <c r="H25" s="255" t="str">
        <f>+'20 km Ride - Section 1'!E42</f>
        <v xml:space="preserve">Apples 9874 </v>
      </c>
      <c r="I25" s="243">
        <v>23</v>
      </c>
      <c r="J25" s="255" t="str">
        <f>+'10 km Ride - Section 1'!B42</f>
        <v xml:space="preserve">Kathryn Brown </v>
      </c>
      <c r="K25" s="255" t="str">
        <f>+'10 km Ride - Section 1'!C42</f>
        <v xml:space="preserve">Aratahnes Tribute 4263 </v>
      </c>
      <c r="L25" s="255" t="str">
        <f>+'10 km Ride - Section 1'!D42</f>
        <v xml:space="preserve">Jane Whalen </v>
      </c>
      <c r="M25" s="255" t="str">
        <f>+'10 km Ride - Section 1'!E42</f>
        <v xml:space="preserve">Bella 4291 </v>
      </c>
      <c r="N25" s="267" t="str">
        <f>+'20 km Ride - Section 1'!G39</f>
        <v xml:space="preserve">Bullengarook &amp; Dist ARC </v>
      </c>
      <c r="O25" s="267" t="str">
        <f>+'20 km Ride - Section 1'!F39</f>
        <v>Not Blonde, Not Blind</v>
      </c>
      <c r="P25" s="264">
        <f>+'20 km Ride - Section 1'!X42</f>
        <v>79</v>
      </c>
      <c r="Q25" s="264">
        <f>+'10 km Ride - Section 1'!X42</f>
        <v>13</v>
      </c>
      <c r="R25" s="264">
        <f t="shared" si="0"/>
        <v>92</v>
      </c>
      <c r="S25" s="249">
        <f t="shared" si="1"/>
        <v>29</v>
      </c>
      <c r="T25" s="284" t="s">
        <v>472</v>
      </c>
    </row>
    <row r="26" spans="1:20" s="257" customFormat="1" ht="32.1" customHeight="1" x14ac:dyDescent="0.2">
      <c r="A26" s="243">
        <v>14</v>
      </c>
      <c r="B26" s="255" t="str">
        <f>+'20 km Ride - Section 1'!G43</f>
        <v xml:space="preserve">Echuca &amp; Dist ARC </v>
      </c>
      <c r="C26" s="255" t="str">
        <f>+'20 km Ride - Section 1'!F43</f>
        <v>Boozy Bruce's and the Babes</v>
      </c>
      <c r="D26" s="243">
        <v>63</v>
      </c>
      <c r="E26" s="255" t="str">
        <f>+'20 km Ride - Section 1'!B43</f>
        <v xml:space="preserve">Kerry Tyler </v>
      </c>
      <c r="F26" s="255" t="str">
        <f>+'20 km Ride - Section 1'!C43</f>
        <v xml:space="preserve">Quamby Park Tokai 5724 </v>
      </c>
      <c r="G26" s="255" t="str">
        <f>+'20 km Ride - Section 1'!D43</f>
        <v xml:space="preserve">Melody Pappin </v>
      </c>
      <c r="H26" s="255" t="str">
        <f>+'20 km Ride - Section 1'!E43</f>
        <v xml:space="preserve">Bobby Be Good 5405 </v>
      </c>
      <c r="I26" s="243">
        <v>25</v>
      </c>
      <c r="J26" s="255" t="str">
        <f>+'10 km Ride - Section 1'!B43</f>
        <v xml:space="preserve">Bruce Hocking </v>
      </c>
      <c r="K26" s="255" t="str">
        <f>+'10 km Ride - Section 1'!C43</f>
        <v xml:space="preserve">Clyde 10586 </v>
      </c>
      <c r="L26" s="255" t="str">
        <f>+'10 km Ride - Section 1'!D43</f>
        <v xml:space="preserve">Janine Hocking </v>
      </c>
      <c r="M26" s="255" t="str">
        <f>+'10 km Ride - Section 1'!E43</f>
        <v>Charnock Harmony 0708</v>
      </c>
      <c r="N26" s="267" t="str">
        <f>+'20 km Ride - Section 1'!G40</f>
        <v xml:space="preserve">Anvil Park RC </v>
      </c>
      <c r="O26" s="267" t="str">
        <f>+'20 km Ride - Section 1'!F40</f>
        <v>Anvil Park Bling it On</v>
      </c>
      <c r="P26" s="264">
        <f>+'20 km Ride - Section 1'!X43</f>
        <v>99</v>
      </c>
      <c r="Q26" s="264">
        <f>+'10 km Ride - Section 1'!X43</f>
        <v>55</v>
      </c>
      <c r="R26" s="264">
        <f t="shared" si="0"/>
        <v>154</v>
      </c>
      <c r="S26" s="249">
        <f t="shared" si="1"/>
        <v>18</v>
      </c>
      <c r="T26" s="242" t="s">
        <v>472</v>
      </c>
    </row>
    <row r="27" spans="1:20" s="164" customFormat="1" ht="32.1" customHeight="1" x14ac:dyDescent="0.2">
      <c r="A27" s="151">
        <v>20</v>
      </c>
      <c r="B27" s="194" t="str">
        <f>+'20 km Ride - Section 1'!G44</f>
        <v xml:space="preserve">Westcoast ARC </v>
      </c>
      <c r="C27" s="194" t="str">
        <f>+'20 km Ride - Section 1'!F44</f>
        <v>Westcoast Warriors</v>
      </c>
      <c r="D27" s="171">
        <v>65</v>
      </c>
      <c r="E27" s="194" t="str">
        <f>+'20 km Ride - Section 1'!B44</f>
        <v xml:space="preserve">Carleigh Adams </v>
      </c>
      <c r="F27" s="194" t="str">
        <f>+'20 km Ride - Section 1'!C44</f>
        <v xml:space="preserve">Tommy 11034 </v>
      </c>
      <c r="G27" s="194" t="str">
        <f>+'20 km Ride - Section 1'!D44</f>
        <v xml:space="preserve">Cait Rogers </v>
      </c>
      <c r="H27" s="194" t="str">
        <f>+'20 km Ride - Section 1'!E44</f>
        <v xml:space="preserve">Millwood Jay 14477 </v>
      </c>
      <c r="I27" s="171">
        <v>27</v>
      </c>
      <c r="J27" s="194" t="str">
        <f>+'10 km Ride - Section 1'!B44</f>
        <v xml:space="preserve">Debbie Goldsmith </v>
      </c>
      <c r="K27" s="194" t="str">
        <f>+'10 km Ride - Section 1'!C44</f>
        <v xml:space="preserve">Mr Snuffleupagus 7217 </v>
      </c>
      <c r="L27" s="194" t="str">
        <f>+'10 km Ride - Section 1'!D44</f>
        <v xml:space="preserve">Sarah Taylor </v>
      </c>
      <c r="M27" s="194" t="str">
        <f>+'10 km Ride - Section 1'!E44</f>
        <v xml:space="preserve">LT Final Edition 10117 </v>
      </c>
      <c r="N27" s="150" t="e">
        <f>+'20 km Ride - Section 1'!#REF!</f>
        <v>#REF!</v>
      </c>
      <c r="O27" s="150" t="e">
        <f>+'20 km Ride - Section 1'!#REF!</f>
        <v>#REF!</v>
      </c>
      <c r="P27" s="172">
        <f>+'20 km Ride - Section 1'!X44</f>
        <v>127</v>
      </c>
      <c r="Q27" s="172">
        <f>+'10 km Ride - Section 1'!X43</f>
        <v>55</v>
      </c>
      <c r="R27" s="172">
        <f t="shared" si="0"/>
        <v>182</v>
      </c>
      <c r="S27" s="156">
        <f t="shared" si="1"/>
        <v>11</v>
      </c>
      <c r="T27" s="193"/>
    </row>
    <row r="28" spans="1:20" s="254" customFormat="1" ht="32.1" customHeight="1" x14ac:dyDescent="0.2">
      <c r="A28" s="243">
        <v>24</v>
      </c>
      <c r="B28" s="255" t="str">
        <f>+'20 km Ride - Section 1'!G45</f>
        <v xml:space="preserve">Leigh District RC </v>
      </c>
      <c r="C28" s="255" t="str">
        <f>+'20 km Ride - Section 1'!F45</f>
        <v>Leigh Loafers</v>
      </c>
      <c r="D28" s="243">
        <v>67</v>
      </c>
      <c r="E28" s="255" t="str">
        <f>+'20 km Ride - Section 1'!B45</f>
        <v xml:space="preserve">Janine Fenwick </v>
      </c>
      <c r="F28" s="255" t="str">
        <f>+'20 km Ride - Section 1'!C45</f>
        <v xml:space="preserve">Beau 13417 </v>
      </c>
      <c r="G28" s="255" t="str">
        <f>+'20 km Ride - Section 1'!D45</f>
        <v xml:space="preserve">Stephen Fenwick </v>
      </c>
      <c r="H28" s="255" t="str">
        <f>+'20 km Ride - Section 1'!E45</f>
        <v xml:space="preserve">Chariot 14719 </v>
      </c>
      <c r="I28" s="243">
        <v>29</v>
      </c>
      <c r="J28" s="255" t="str">
        <f>+'10 km Ride - Section 1'!B45</f>
        <v xml:space="preserve">Janene Abraham </v>
      </c>
      <c r="K28" s="255" t="str">
        <f>+'10 km Ride - Section 1'!C45</f>
        <v xml:space="preserve">Ballynamona Maestro 13926 </v>
      </c>
      <c r="L28" s="255" t="str">
        <f>+'10 km Ride - Section 1'!D45</f>
        <v xml:space="preserve">Julian Abraham </v>
      </c>
      <c r="M28" s="255" t="str">
        <f>+'10 km Ride - Section 1'!E45</f>
        <v xml:space="preserve">Fury 14300 </v>
      </c>
      <c r="N28" s="267" t="str">
        <f>+'20 km Ride - Section 1'!G41</f>
        <v xml:space="preserve">Trentham ARC </v>
      </c>
      <c r="O28" s="267" t="str">
        <f>+'20 km Ride - Section 1'!F41</f>
        <v>Wealy Way Off Wombats</v>
      </c>
      <c r="P28" s="264">
        <f>+'20 km Ride - Section 1'!X45</f>
        <v>94.08</v>
      </c>
      <c r="Q28" s="264">
        <f>+'10 km Ride - Section 1'!X45</f>
        <v>56</v>
      </c>
      <c r="R28" s="264">
        <f t="shared" si="0"/>
        <v>150.07999999999998</v>
      </c>
      <c r="S28" s="249">
        <f t="shared" si="1"/>
        <v>19</v>
      </c>
      <c r="T28" s="284" t="s">
        <v>472</v>
      </c>
    </row>
    <row r="29" spans="1:20" s="165" customFormat="1" ht="32.1" customHeight="1" x14ac:dyDescent="0.2">
      <c r="A29" s="151">
        <v>5</v>
      </c>
      <c r="B29" s="194" t="str">
        <f>+'20 km Ride - Section 1'!G46</f>
        <v xml:space="preserve">Maryborough ARC </v>
      </c>
      <c r="C29" s="194" t="str">
        <f>+'20 km Ride - Section 1'!F46</f>
        <v>MARC Time</v>
      </c>
      <c r="D29" s="171">
        <v>69</v>
      </c>
      <c r="E29" s="194" t="str">
        <f>+'20 km Ride - Section 1'!B46</f>
        <v xml:space="preserve">Jennifer Williams </v>
      </c>
      <c r="F29" s="194" t="str">
        <f>+'20 km Ride - Section 1'!C46</f>
        <v xml:space="preserve">Red 0024 </v>
      </c>
      <c r="G29" s="194" t="str">
        <f>+'20 km Ride - Section 1'!D46</f>
        <v xml:space="preserve">David Wallace </v>
      </c>
      <c r="H29" s="194" t="str">
        <f>+'20 km Ride - Section 1'!E46</f>
        <v xml:space="preserve">Shakopee Lad 14604 </v>
      </c>
      <c r="I29" s="171">
        <v>31</v>
      </c>
      <c r="J29" s="194" t="str">
        <f>+'10 km Ride - Section 1'!B46</f>
        <v xml:space="preserve">Yolanda Howe </v>
      </c>
      <c r="K29" s="194" t="str">
        <f>+'10 km Ride - Section 1'!C46</f>
        <v xml:space="preserve">Cherokee 9093 </v>
      </c>
      <c r="L29" s="194" t="str">
        <f>+'10 km Ride - Section 1'!D46</f>
        <v xml:space="preserve">Annette Crnojaki </v>
      </c>
      <c r="M29" s="194" t="str">
        <f>+'10 km Ride - Section 1'!E46</f>
        <v xml:space="preserve">Emma 9094 </v>
      </c>
      <c r="N29" s="150" t="e">
        <f>+'20 km Ride - Section 1'!#REF!</f>
        <v>#REF!</v>
      </c>
      <c r="O29" s="150" t="e">
        <f>+'20 km Ride - Section 1'!#REF!</f>
        <v>#REF!</v>
      </c>
      <c r="P29" s="172">
        <f>+'20 km Ride - Section 1'!X46</f>
        <v>137</v>
      </c>
      <c r="Q29" s="172">
        <f>+'10 km Ride - Section 1'!X46</f>
        <v>66.64</v>
      </c>
      <c r="R29" s="172">
        <f t="shared" si="0"/>
        <v>203.64</v>
      </c>
      <c r="S29" s="156">
        <f t="shared" si="1"/>
        <v>6</v>
      </c>
      <c r="T29" s="283">
        <v>6</v>
      </c>
    </row>
    <row r="30" spans="1:20" s="164" customFormat="1" ht="32.1" customHeight="1" x14ac:dyDescent="0.2">
      <c r="A30" s="151">
        <v>31</v>
      </c>
      <c r="B30" s="194">
        <f>+'20 km Ride - Section 1'!G47</f>
        <v>0</v>
      </c>
      <c r="C30" s="194">
        <f>+'20 km Ride - Section 1'!F47</f>
        <v>0</v>
      </c>
      <c r="D30" s="171">
        <v>71</v>
      </c>
      <c r="E30" s="194">
        <f>+'20 km Ride - Section 1'!B47</f>
        <v>0</v>
      </c>
      <c r="F30" s="194">
        <f>+'20 km Ride - Section 1'!C47</f>
        <v>0</v>
      </c>
      <c r="G30" s="194">
        <f>+'20 km Ride - Section 1'!D47</f>
        <v>0</v>
      </c>
      <c r="H30" s="194">
        <f>+'20 km Ride - Section 1'!E47</f>
        <v>0</v>
      </c>
      <c r="I30" s="171">
        <v>33</v>
      </c>
      <c r="J30" s="194">
        <f>+'10 km Ride - Section 1'!B47</f>
        <v>0</v>
      </c>
      <c r="K30" s="194">
        <f>+'10 km Ride - Section 1'!C47</f>
        <v>0</v>
      </c>
      <c r="L30" s="194">
        <f>+'10 km Ride - Section 1'!D47</f>
        <v>0</v>
      </c>
      <c r="M30" s="194">
        <f>+'10 km Ride - Section 1'!E47</f>
        <v>0</v>
      </c>
      <c r="N30" s="150" t="str">
        <f>+'20 km Ride - Section 1'!G42</f>
        <v xml:space="preserve">Monash/Pyalong </v>
      </c>
      <c r="O30" s="150" t="str">
        <f>+'20 km Ride - Section 1'!F42</f>
        <v>Monalong</v>
      </c>
      <c r="P30" s="172">
        <f>+'20 km Ride - Section 1'!X47</f>
        <v>0</v>
      </c>
      <c r="Q30" s="172">
        <f>+'10 km Ride - Section 1'!X47</f>
        <v>0</v>
      </c>
      <c r="R30" s="172">
        <f t="shared" si="0"/>
        <v>0</v>
      </c>
      <c r="S30" s="156">
        <f t="shared" si="1"/>
        <v>32</v>
      </c>
      <c r="T30" s="193"/>
    </row>
    <row r="31" spans="1:20" s="257" customFormat="1" ht="32.1" customHeight="1" x14ac:dyDescent="0.2">
      <c r="A31" s="243">
        <v>27</v>
      </c>
      <c r="B31" s="255" t="str">
        <f>+'20 km Ride - Section 1'!G48</f>
        <v xml:space="preserve">Bunyip EC </v>
      </c>
      <c r="C31" s="255" t="str">
        <f>+'20 km Ride - Section 1'!F48</f>
        <v>The Odd Couples</v>
      </c>
      <c r="D31" s="243">
        <v>73</v>
      </c>
      <c r="E31" s="255" t="str">
        <f>+'20 km Ride - Section 1'!B48</f>
        <v xml:space="preserve">Rhianna Dunn </v>
      </c>
      <c r="F31" s="255" t="str">
        <f>+'20 km Ride - Section 1'!C48</f>
        <v xml:space="preserve">Serendipity 7305 </v>
      </c>
      <c r="G31" s="255" t="str">
        <f>+'20 km Ride - Section 1'!D48</f>
        <v xml:space="preserve">Vanessa Gillett </v>
      </c>
      <c r="H31" s="255" t="str">
        <f>+'20 km Ride - Section 1'!E48</f>
        <v xml:space="preserve">Casela Park Dante 14295 </v>
      </c>
      <c r="I31" s="243">
        <v>35</v>
      </c>
      <c r="J31" s="255" t="str">
        <f>+'10 km Ride - Section 1'!B48</f>
        <v xml:space="preserve">Emily Dux </v>
      </c>
      <c r="K31" s="255" t="str">
        <f>+'10 km Ride - Section 1'!C48</f>
        <v xml:space="preserve">Sanadres 13658 </v>
      </c>
      <c r="L31" s="255" t="str">
        <f>+'10 km Ride - Section 1'!D48</f>
        <v xml:space="preserve">Anne Skinner </v>
      </c>
      <c r="M31" s="255" t="str">
        <f>+'10 km Ride - Section 1'!E48</f>
        <v xml:space="preserve">Aubaine Cossack 0570 </v>
      </c>
      <c r="N31" s="267" t="e">
        <f>+'20 km Ride - Section 1'!#REF!</f>
        <v>#REF!</v>
      </c>
      <c r="O31" s="267" t="e">
        <f>+'20 km Ride - Section 1'!#REF!</f>
        <v>#REF!</v>
      </c>
      <c r="P31" s="264">
        <f>+'20 km Ride - Section 1'!X48</f>
        <v>-6</v>
      </c>
      <c r="Q31" s="264">
        <f>+'10 km Ride - Section 1'!X48</f>
        <v>15</v>
      </c>
      <c r="R31" s="264">
        <f t="shared" si="0"/>
        <v>9</v>
      </c>
      <c r="S31" s="249">
        <f t="shared" si="1"/>
        <v>31</v>
      </c>
      <c r="T31" s="242" t="s">
        <v>472</v>
      </c>
    </row>
    <row r="32" spans="1:20" s="165" customFormat="1" ht="32.1" customHeight="1" x14ac:dyDescent="0.2">
      <c r="A32" s="151">
        <v>35</v>
      </c>
      <c r="B32" s="194" t="str">
        <f>+'20 km Ride - Section 1'!G49</f>
        <v xml:space="preserve">Wangaratta/Alpine </v>
      </c>
      <c r="C32" s="194" t="str">
        <f>+'20 km Ride - Section 1'!F49</f>
        <v>Algaratta</v>
      </c>
      <c r="D32" s="171">
        <v>75</v>
      </c>
      <c r="E32" s="194" t="str">
        <f>+'20 km Ride - Section 1'!B49</f>
        <v xml:space="preserve">Melanie Earl </v>
      </c>
      <c r="F32" s="194" t="str">
        <f>+'20 km Ride - Section 1'!C49</f>
        <v xml:space="preserve">Apache Moonshine 3217 </v>
      </c>
      <c r="G32" s="194" t="str">
        <f>+'20 km Ride - Section 1'!D49</f>
        <v xml:space="preserve">Brendan Antone </v>
      </c>
      <c r="H32" s="194" t="str">
        <f>+'20 km Ride - Section 1'!E49</f>
        <v xml:space="preserve">Trippin' the Light 14801 </v>
      </c>
      <c r="I32" s="171">
        <v>37</v>
      </c>
      <c r="J32" s="194" t="str">
        <f>+'10 km Ride - Section 1'!B49</f>
        <v xml:space="preserve">Barbara Sanders </v>
      </c>
      <c r="K32" s="194" t="str">
        <f>+'10 km Ride - Section 1'!C49</f>
        <v xml:space="preserve">Port Royal 1922 </v>
      </c>
      <c r="L32" s="194" t="str">
        <f>+'10 km Ride - Section 1'!D49</f>
        <v xml:space="preserve">Peg Twitchett </v>
      </c>
      <c r="M32" s="194" t="str">
        <f>+'10 km Ride - Section 1'!E49</f>
        <v xml:space="preserve">Tiggy 13573 </v>
      </c>
      <c r="N32" s="150" t="e">
        <f>+'20 km Ride - Section 1'!#REF!</f>
        <v>#REF!</v>
      </c>
      <c r="O32" s="150" t="e">
        <f>+'20 km Ride - Section 1'!#REF!</f>
        <v>#REF!</v>
      </c>
      <c r="P32" s="172">
        <f>+'20 km Ride - Section 1'!X49</f>
        <v>109</v>
      </c>
      <c r="Q32" s="172">
        <f>+'10 km Ride - Section 1'!X49</f>
        <v>121.52</v>
      </c>
      <c r="R32" s="172">
        <f t="shared" si="0"/>
        <v>230.51999999999998</v>
      </c>
      <c r="S32" s="156">
        <f t="shared" si="1"/>
        <v>2</v>
      </c>
      <c r="T32" s="283">
        <v>2</v>
      </c>
    </row>
    <row r="33" spans="1:21" s="254" customFormat="1" ht="32.1" customHeight="1" x14ac:dyDescent="0.2">
      <c r="A33" s="243">
        <v>39</v>
      </c>
      <c r="B33" s="255" t="str">
        <f>+'20 km Ride - Section 1'!G50</f>
        <v>St And, Mon, Pya</v>
      </c>
      <c r="C33" s="255" t="str">
        <f>+'20 km Ride - Section 1'!F50</f>
        <v>St Py Mon</v>
      </c>
      <c r="D33" s="243">
        <v>77</v>
      </c>
      <c r="E33" s="255" t="str">
        <f>+'20 km Ride - Section 1'!B50</f>
        <v xml:space="preserve">Trish Evans </v>
      </c>
      <c r="F33" s="255" t="str">
        <f>+'20 km Ride - Section 1'!C50</f>
        <v>Cambridge high flyer 12304</v>
      </c>
      <c r="G33" s="255" t="str">
        <f>+'20 km Ride - Section 1'!D50</f>
        <v xml:space="preserve">Caroline Laming  </v>
      </c>
      <c r="H33" s="255" t="str">
        <f>+'20 km Ride - Section 1'!E50</f>
        <v>Mickey Martyn</v>
      </c>
      <c r="I33" s="243">
        <v>39</v>
      </c>
      <c r="J33" s="255" t="str">
        <f>+'10 km Ride - Section 1'!B50</f>
        <v xml:space="preserve">Bridget Bainbridge </v>
      </c>
      <c r="K33" s="255" t="str">
        <f>+'10 km Ride - Section 1'!C50</f>
        <v xml:space="preserve">Capability Brown 0349 </v>
      </c>
      <c r="L33" s="255" t="str">
        <f>+'10 km Ride - Section 1'!D50</f>
        <v xml:space="preserve">Julie Raeburn </v>
      </c>
      <c r="M33" s="255" t="str">
        <f>+'10 km Ride - Section 1'!E50</f>
        <v xml:space="preserve">The Amigo 1170 </v>
      </c>
      <c r="N33" s="267" t="e">
        <f>+'20 km Ride - Section 1'!#REF!</f>
        <v>#REF!</v>
      </c>
      <c r="O33" s="267" t="e">
        <f>+'20 km Ride - Section 1'!#REF!</f>
        <v>#REF!</v>
      </c>
      <c r="P33" s="264">
        <f>+'20 km Ride - Section 1'!X50</f>
        <v>96</v>
      </c>
      <c r="Q33" s="264">
        <f>+'10 km Ride - Section 1'!X50</f>
        <v>51</v>
      </c>
      <c r="R33" s="264">
        <f t="shared" si="0"/>
        <v>147</v>
      </c>
      <c r="S33" s="249">
        <f t="shared" si="1"/>
        <v>20</v>
      </c>
      <c r="T33" s="284" t="s">
        <v>472</v>
      </c>
      <c r="U33" s="254" t="s">
        <v>94</v>
      </c>
    </row>
    <row r="34" spans="1:21" s="254" customFormat="1" ht="32.1" customHeight="1" x14ac:dyDescent="0.2">
      <c r="A34" s="243">
        <v>32</v>
      </c>
      <c r="B34" s="255" t="str">
        <f>+'20 km Ride - Section 2'!G32</f>
        <v xml:space="preserve">Lancefield EG </v>
      </c>
      <c r="C34" s="255" t="str">
        <f>+'20 km Ride - Section 2'!F32</f>
        <v>Lucky Legs Eleven</v>
      </c>
      <c r="D34" s="243">
        <v>42</v>
      </c>
      <c r="E34" s="255" t="str">
        <f>+'20 km Ride - Section 2'!B32</f>
        <v xml:space="preserve">Zoe Phillips </v>
      </c>
      <c r="F34" s="255" t="str">
        <f>+'20 km Ride - Section 2'!C32</f>
        <v xml:space="preserve">Jindy 12820 </v>
      </c>
      <c r="G34" s="255" t="str">
        <f>+'20 km Ride - Section 2'!D32</f>
        <v xml:space="preserve">Gill Scott </v>
      </c>
      <c r="H34" s="255" t="str">
        <f>+'20 km Ride - Section 2'!E32</f>
        <v xml:space="preserve">Classic Paper Doll 13239 </v>
      </c>
      <c r="I34" s="243">
        <v>4</v>
      </c>
      <c r="J34" s="255" t="str">
        <f>+'10 km Ride - Section 2'!B32</f>
        <v xml:space="preserve">Kerrie Tresize </v>
      </c>
      <c r="K34" s="255" t="str">
        <f>+'10 km Ride - Section 2'!C32</f>
        <v xml:space="preserve">Octrivia 5880 </v>
      </c>
      <c r="L34" s="255" t="str">
        <f>+'10 km Ride - Section 2'!D32</f>
        <v xml:space="preserve">Leanne Showler </v>
      </c>
      <c r="M34" s="255" t="str">
        <f>+'10 km Ride - Section 2'!E32</f>
        <v xml:space="preserve">Sonny 10645 </v>
      </c>
      <c r="N34" s="267" t="e">
        <f>+'20 km Ride - Section 1'!#REF!</f>
        <v>#REF!</v>
      </c>
      <c r="O34" s="267" t="e">
        <f>+'20 km Ride - Section 1'!#REF!</f>
        <v>#REF!</v>
      </c>
      <c r="P34" s="264" t="str">
        <f>+'20 km Ride - Section 2'!X32</f>
        <v>ELIMINATED</v>
      </c>
      <c r="Q34" s="264">
        <f>+'10 km Ride - Section 2'!X32</f>
        <v>40</v>
      </c>
      <c r="R34" s="264" t="str">
        <f t="shared" si="0"/>
        <v>ELIMINATED</v>
      </c>
      <c r="S34" s="249" t="str">
        <f t="shared" si="1"/>
        <v>ELIMINATED</v>
      </c>
      <c r="T34" s="284" t="s">
        <v>19</v>
      </c>
    </row>
    <row r="35" spans="1:21" s="164" customFormat="1" ht="32.1" customHeight="1" x14ac:dyDescent="0.2">
      <c r="A35" s="151">
        <v>7</v>
      </c>
      <c r="B35" s="194" t="str">
        <f>+'20 km Ride - Section 2'!G33</f>
        <v xml:space="preserve">Yackandandah RC </v>
      </c>
      <c r="C35" s="194" t="str">
        <f>+'20 km Ride - Section 2'!F33</f>
        <v>Yackandandah Gold Diggers</v>
      </c>
      <c r="D35" s="171">
        <v>44</v>
      </c>
      <c r="E35" s="194" t="str">
        <f>+'20 km Ride - Section 2'!B33</f>
        <v xml:space="preserve">Jenee Edwards </v>
      </c>
      <c r="F35" s="194" t="str">
        <f>+'20 km Ride - Section 2'!C33</f>
        <v xml:space="preserve">Tally's Chip 7515 </v>
      </c>
      <c r="G35" s="194" t="str">
        <f>+'20 km Ride - Section 2'!D33</f>
        <v xml:space="preserve">Kimone Hicks </v>
      </c>
      <c r="H35" s="194" t="str">
        <f>+'20 km Ride - Section 2'!E33</f>
        <v xml:space="preserve">Haymeron Park Rob Roy 3822 </v>
      </c>
      <c r="I35" s="171">
        <v>6</v>
      </c>
      <c r="J35" s="194" t="str">
        <f>+'10 km Ride - Section 2'!B33</f>
        <v xml:space="preserve">Zinna Semchif </v>
      </c>
      <c r="K35" s="194" t="str">
        <f>+'10 km Ride - Section 2'!C33</f>
        <v xml:space="preserve">Barefoot Warrior 3986 </v>
      </c>
      <c r="L35" s="194" t="str">
        <f>+'10 km Ride - Section 2'!D33</f>
        <v xml:space="preserve">Deb Bahr </v>
      </c>
      <c r="M35" s="194" t="str">
        <f>+'10 km Ride - Section 2'!E33</f>
        <v xml:space="preserve">Crunchie Bar 12166 </v>
      </c>
      <c r="N35" s="150" t="str">
        <f>+'20 km Ride - Section 1'!G49</f>
        <v xml:space="preserve">Wangaratta/Alpine </v>
      </c>
      <c r="O35" s="150" t="str">
        <f>+'20 km Ride - Section 1'!F49</f>
        <v>Algaratta</v>
      </c>
      <c r="P35" s="172">
        <f>+'20 km Ride - Section 2'!X33</f>
        <v>84</v>
      </c>
      <c r="Q35" s="172">
        <f>+'10 km Ride - Section 2'!X33</f>
        <v>82</v>
      </c>
      <c r="R35" s="172">
        <f t="shared" si="0"/>
        <v>166</v>
      </c>
      <c r="S35" s="156">
        <f t="shared" si="1"/>
        <v>16</v>
      </c>
      <c r="T35" s="193"/>
    </row>
    <row r="36" spans="1:21" s="165" customFormat="1" ht="32.1" customHeight="1" x14ac:dyDescent="0.2">
      <c r="A36" s="151">
        <v>28</v>
      </c>
      <c r="B36" s="194" t="str">
        <f>+'20 km Ride - Section 2'!G34</f>
        <v xml:space="preserve">Bendigo FEG </v>
      </c>
      <c r="C36" s="194" t="str">
        <f>+'20 km Ride - Section 2'!F34</f>
        <v>Bendigo Bushbashers</v>
      </c>
      <c r="D36" s="171">
        <v>46</v>
      </c>
      <c r="E36" s="194" t="str">
        <f>+'20 km Ride - Section 2'!B34</f>
        <v xml:space="preserve">Lisa Ingersoll </v>
      </c>
      <c r="F36" s="194" t="str">
        <f>+'20 km Ride - Section 2'!C34</f>
        <v xml:space="preserve">Trasimon 13134 </v>
      </c>
      <c r="G36" s="194" t="str">
        <f>+'20 km Ride - Section 2'!D34</f>
        <v xml:space="preserve">Kim Howard </v>
      </c>
      <c r="H36" s="194" t="str">
        <f>+'20 km Ride - Section 2'!E34</f>
        <v>Bean 7039</v>
      </c>
      <c r="I36" s="171">
        <v>8</v>
      </c>
      <c r="J36" s="194" t="str">
        <f>+'10 km Ride - Section 2'!B34</f>
        <v xml:space="preserve">Sue Taylor </v>
      </c>
      <c r="K36" s="194" t="str">
        <f>+'10 km Ride - Section 2'!C34</f>
        <v xml:space="preserve">Really Reba 14473 </v>
      </c>
      <c r="L36" s="194" t="str">
        <f>+'10 km Ride - Section 2'!D34</f>
        <v xml:space="preserve">Julie Robins </v>
      </c>
      <c r="M36" s="194" t="str">
        <f>+'10 km Ride - Section 2'!E34</f>
        <v xml:space="preserve">Killarney Bells 8649 </v>
      </c>
      <c r="N36" s="150" t="e">
        <f>+'20 km Ride - Section 1'!#REF!</f>
        <v>#REF!</v>
      </c>
      <c r="O36" s="150" t="e">
        <f>+'20 km Ride - Section 1'!#REF!</f>
        <v>#REF!</v>
      </c>
      <c r="P36" s="172">
        <f>+'20 km Ride - Section 2'!X34</f>
        <v>102.9</v>
      </c>
      <c r="Q36" s="172">
        <f>+'10 km Ride - Section 2'!X34</f>
        <v>91</v>
      </c>
      <c r="R36" s="172">
        <f t="shared" si="0"/>
        <v>193.9</v>
      </c>
      <c r="S36" s="156">
        <f t="shared" si="1"/>
        <v>8</v>
      </c>
      <c r="T36" s="283">
        <v>7</v>
      </c>
    </row>
    <row r="37" spans="1:21" s="254" customFormat="1" ht="32.1" customHeight="1" x14ac:dyDescent="0.2">
      <c r="A37" s="243">
        <v>18</v>
      </c>
      <c r="B37" s="255" t="str">
        <f>+'20 km Ride - Section 2'!G35</f>
        <v>Pyalong RC &amp; LEG</v>
      </c>
      <c r="C37" s="255" t="str">
        <f>+'20 km Ride - Section 2'!F35</f>
        <v>Young Ones</v>
      </c>
      <c r="D37" s="243">
        <v>79</v>
      </c>
      <c r="E37" s="255" t="str">
        <f>+'20 km Ride - Section 2'!B35</f>
        <v>Tracey Doolan</v>
      </c>
      <c r="F37" s="255" t="str">
        <f>+'20 km Ride - Section 2'!C35</f>
        <v>The Bomb 8535</v>
      </c>
      <c r="G37" s="255" t="str">
        <f>+'20 km Ride - Section 2'!D35</f>
        <v>Lisa North</v>
      </c>
      <c r="H37" s="255" t="str">
        <f>+'20 km Ride - Section 2'!E35</f>
        <v>Angus 15032</v>
      </c>
      <c r="I37" s="243">
        <v>10</v>
      </c>
      <c r="J37" s="255" t="str">
        <f>+'10 km Ride - Section 2'!B35</f>
        <v xml:space="preserve">Sarah Brown </v>
      </c>
      <c r="K37" s="255" t="str">
        <f>+'10 km Ride - Section 2'!C35</f>
        <v xml:space="preserve">Krispy Kreme 15345 </v>
      </c>
      <c r="L37" s="255" t="str">
        <f>+'10 km Ride - Section 2'!D35</f>
        <v xml:space="preserve">Hannah Brown </v>
      </c>
      <c r="M37" s="255" t="str">
        <f>+'10 km Ride - Section 2'!E35</f>
        <v xml:space="preserve">Classical Image 15758 </v>
      </c>
      <c r="N37" s="267" t="str">
        <f>+'20 km Ride - Section 1'!G50</f>
        <v>St And, Mon, Pya</v>
      </c>
      <c r="O37" s="267" t="str">
        <f>+'20 km Ride - Section 1'!F50</f>
        <v>St Py Mon</v>
      </c>
      <c r="P37" s="264">
        <f>+'20 km Ride - Section 2'!X35</f>
        <v>66</v>
      </c>
      <c r="Q37" s="264">
        <f>+'10 km Ride - Section 2'!X35</f>
        <v>10</v>
      </c>
      <c r="R37" s="264">
        <f t="shared" ref="R37:R51" si="2">IF(P37="ELIMINATED", P37, IF(Q37="ELIMINATED", Q37, P37+Q37))</f>
        <v>76</v>
      </c>
      <c r="S37" s="249">
        <f t="shared" si="1"/>
        <v>30</v>
      </c>
      <c r="T37" s="284" t="s">
        <v>472</v>
      </c>
    </row>
    <row r="38" spans="1:21" s="254" customFormat="1" ht="32.1" customHeight="1" x14ac:dyDescent="0.2">
      <c r="A38" s="243">
        <v>38</v>
      </c>
      <c r="B38" s="255" t="str">
        <f>+'20 km Ride - Section 2'!G36</f>
        <v xml:space="preserve">Rich River/Whittlesea/Alpine </v>
      </c>
      <c r="C38" s="255" t="str">
        <f>+'20 km Ride - Section 2'!F36</f>
        <v>Rich Alseas</v>
      </c>
      <c r="D38" s="243">
        <v>50</v>
      </c>
      <c r="E38" s="255" t="str">
        <f>+'20 km Ride - Section 2'!B36</f>
        <v xml:space="preserve">Lisa Hurley </v>
      </c>
      <c r="F38" s="255" t="str">
        <f>+'20 km Ride - Section 2'!C36</f>
        <v xml:space="preserve">Little Rain 3734 </v>
      </c>
      <c r="G38" s="255" t="str">
        <f>+'20 km Ride - Section 2'!D36</f>
        <v xml:space="preserve">Jennie Gilliver </v>
      </c>
      <c r="H38" s="255" t="str">
        <f>+'20 km Ride - Section 2'!E36</f>
        <v>Halbromin Park Chelsea 10194</v>
      </c>
      <c r="I38" s="243">
        <v>12</v>
      </c>
      <c r="J38" s="255" t="str">
        <f>+'10 km Ride - Section 2'!B36</f>
        <v xml:space="preserve">Bethany Gavalakis </v>
      </c>
      <c r="K38" s="255" t="str">
        <f>+'10 km Ride - Section 2'!C36</f>
        <v xml:space="preserve">Xqizit That's Hot  3693 </v>
      </c>
      <c r="L38" s="255" t="str">
        <f>+'10 km Ride - Section 2'!D36</f>
        <v xml:space="preserve">Jodie Gavalakis </v>
      </c>
      <c r="M38" s="255" t="str">
        <f>+'10 km Ride - Section 2'!E36</f>
        <v xml:space="preserve">Corio Kustah 7236 </v>
      </c>
      <c r="N38" s="267" t="e">
        <f>+'20 km Ride - Section 1'!#REF!</f>
        <v>#REF!</v>
      </c>
      <c r="O38" s="267" t="e">
        <f>+'20 km Ride - Section 1'!#REF!</f>
        <v>#REF!</v>
      </c>
      <c r="P38" s="264">
        <f>+'20 km Ride - Section 2'!X36</f>
        <v>59</v>
      </c>
      <c r="Q38" s="264">
        <f>+'10 km Ride - Section 2'!X36</f>
        <v>77</v>
      </c>
      <c r="R38" s="264">
        <f t="shared" si="2"/>
        <v>136</v>
      </c>
      <c r="S38" s="249">
        <f t="shared" si="1"/>
        <v>25</v>
      </c>
      <c r="T38" s="284" t="s">
        <v>472</v>
      </c>
    </row>
    <row r="39" spans="1:21" s="257" customFormat="1" ht="32.1" customHeight="1" x14ac:dyDescent="0.2">
      <c r="A39" s="243">
        <v>17</v>
      </c>
      <c r="B39" s="255" t="str">
        <f>+'20 km Ride - Section 2'!G37</f>
        <v xml:space="preserve">Trentham ARC </v>
      </c>
      <c r="C39" s="255" t="str">
        <f>+'20 km Ride - Section 2'!F37</f>
        <v>Wealy Lost Wombats</v>
      </c>
      <c r="D39" s="243">
        <v>54</v>
      </c>
      <c r="E39" s="255" t="str">
        <f>+'20 km Ride - Section 2'!B37</f>
        <v xml:space="preserve">Anne-Marie Flenley </v>
      </c>
      <c r="F39" s="255" t="str">
        <f>+'20 km Ride - Section 2'!C37</f>
        <v xml:space="preserve">Fallowfields Fudge 4989 </v>
      </c>
      <c r="G39" s="255" t="str">
        <f>+'20 km Ride - Section 2'!D37</f>
        <v xml:space="preserve">Kate Smith </v>
      </c>
      <c r="H39" s="255" t="str">
        <f>+'20 km Ride - Section 2'!E37</f>
        <v xml:space="preserve">Tawks Cheap 1645 </v>
      </c>
      <c r="I39" s="243">
        <v>14</v>
      </c>
      <c r="J39" s="255" t="str">
        <f>+'10 km Ride - Section 2'!B37</f>
        <v xml:space="preserve">Leah Crane </v>
      </c>
      <c r="K39" s="255" t="str">
        <f>+'10 km Ride - Section 2'!C37</f>
        <v xml:space="preserve">Jaybee Alladin 11067 </v>
      </c>
      <c r="L39" s="255" t="str">
        <f>+'10 km Ride - Section 2'!D37</f>
        <v xml:space="preserve">Jodi Cook </v>
      </c>
      <c r="M39" s="255" t="str">
        <f>+'10 km Ride - Section 2'!E37</f>
        <v xml:space="preserve">Junior 3152 </v>
      </c>
      <c r="N39" s="267" t="e">
        <f>+'20 km Ride - Section 1'!#REF!</f>
        <v>#REF!</v>
      </c>
      <c r="O39" s="267" t="e">
        <f>+'20 km Ride - Section 1'!#REF!</f>
        <v>#REF!</v>
      </c>
      <c r="P39" s="264">
        <f>+'20 km Ride - Section 2'!X37</f>
        <v>120</v>
      </c>
      <c r="Q39" s="264">
        <f>+'10 km Ride - Section 2'!X37</f>
        <v>48</v>
      </c>
      <c r="R39" s="264">
        <f t="shared" si="2"/>
        <v>168</v>
      </c>
      <c r="S39" s="249">
        <f t="shared" si="1"/>
        <v>14</v>
      </c>
      <c r="T39" s="242" t="s">
        <v>472</v>
      </c>
    </row>
    <row r="40" spans="1:21" s="164" customFormat="1" ht="32.1" customHeight="1" x14ac:dyDescent="0.2">
      <c r="A40" s="151">
        <v>15</v>
      </c>
      <c r="B40" s="194" t="str">
        <f>+'20 km Ride - Section 2'!G38</f>
        <v>C.A.R.A.B.I</v>
      </c>
      <c r="C40" s="194" t="str">
        <f>+'20 km Ride - Section 2'!F38</f>
        <v>Arabian Knights</v>
      </c>
      <c r="D40" s="171">
        <v>52</v>
      </c>
      <c r="E40" s="194" t="str">
        <f>+'20 km Ride - Section 2'!B38</f>
        <v xml:space="preserve">Reanna Clayton </v>
      </c>
      <c r="F40" s="194" t="str">
        <f>+'20 km Ride - Section 2'!C38</f>
        <v xml:space="preserve">Benalla Park Plaitnium 10896 </v>
      </c>
      <c r="G40" s="194" t="str">
        <f>+'20 km Ride - Section 2'!D38</f>
        <v xml:space="preserve">Janine Patton </v>
      </c>
      <c r="H40" s="194" t="str">
        <f>+'20 km Ride - Section 2'!E38</f>
        <v xml:space="preserve">Zamar Park Mercuree 9180 </v>
      </c>
      <c r="I40" s="171">
        <v>16</v>
      </c>
      <c r="J40" s="194" t="str">
        <f>+'10 km Ride - Section 2'!B38</f>
        <v xml:space="preserve">Belinda Nation </v>
      </c>
      <c r="K40" s="194" t="str">
        <f>+'10 km Ride - Section 2'!C38</f>
        <v xml:space="preserve">Vadalis 8514 </v>
      </c>
      <c r="L40" s="194" t="str">
        <f>+'10 km Ride - Section 2'!D38</f>
        <v xml:space="preserve">Nicole Harrison </v>
      </c>
      <c r="M40" s="194" t="str">
        <f>+'10 km Ride - Section 2'!E38</f>
        <v xml:space="preserve">Lord of the Ring 1236 </v>
      </c>
      <c r="N40" s="150" t="e">
        <f>+'20 km Ride - Section 1'!#REF!</f>
        <v>#REF!</v>
      </c>
      <c r="O40" s="150" t="e">
        <f>+'20 km Ride - Section 1'!#REF!</f>
        <v>#REF!</v>
      </c>
      <c r="P40" s="172">
        <f>+'20 km Ride - Section 2'!X38</f>
        <v>113</v>
      </c>
      <c r="Q40" s="172">
        <f>+'10 km Ride - Section 2'!X38</f>
        <v>32</v>
      </c>
      <c r="R40" s="172">
        <f t="shared" si="2"/>
        <v>145</v>
      </c>
      <c r="S40" s="156">
        <f t="shared" si="1"/>
        <v>22</v>
      </c>
      <c r="T40" s="193"/>
    </row>
    <row r="41" spans="1:21" s="165" customFormat="1" ht="32.1" customHeight="1" x14ac:dyDescent="0.2">
      <c r="A41" s="151">
        <v>13</v>
      </c>
      <c r="B41" s="194" t="str">
        <f>+'20 km Ride - Section 2'!G39</f>
        <v xml:space="preserve">Echuca &amp; Dist ARC </v>
      </c>
      <c r="C41" s="194" t="str">
        <f>+'20 km Ride - Section 2'!F39</f>
        <v>Alchy Al and the Angels</v>
      </c>
      <c r="D41" s="171">
        <v>56</v>
      </c>
      <c r="E41" s="194" t="str">
        <f>+'20 km Ride - Section 2'!B39</f>
        <v xml:space="preserve">Debra Brown </v>
      </c>
      <c r="F41" s="194" t="str">
        <f>+'20 km Ride - Section 2'!C39</f>
        <v xml:space="preserve">Isle of Razzamatazz 2659 </v>
      </c>
      <c r="G41" s="194" t="str">
        <f>+'20 km Ride - Section 2'!D39</f>
        <v xml:space="preserve">Alan Cooney </v>
      </c>
      <c r="H41" s="194" t="str">
        <f>+'20 km Ride - Section 2'!E39</f>
        <v xml:space="preserve">Brigalow 2658 </v>
      </c>
      <c r="I41" s="171">
        <v>18</v>
      </c>
      <c r="J41" s="194" t="str">
        <f>+'10 km Ride - Section 2'!B39</f>
        <v xml:space="preserve">Debbie Brady </v>
      </c>
      <c r="K41" s="194" t="str">
        <f>+'10 km Ride - Section 2'!C39</f>
        <v xml:space="preserve">Jameson 6313 </v>
      </c>
      <c r="L41" s="194" t="str">
        <f>+'10 km Ride - Section 2'!D39</f>
        <v xml:space="preserve">Rebecca Todd </v>
      </c>
      <c r="M41" s="194" t="str">
        <f>+'10 km Ride - Section 2'!E39</f>
        <v xml:space="preserve">Jazzmaster 8265 </v>
      </c>
      <c r="N41" s="150" t="e">
        <f>+'20 km Ride - Section 1'!#REF!</f>
        <v>#REF!</v>
      </c>
      <c r="O41" s="150" t="e">
        <f>+'20 km Ride - Section 1'!#REF!</f>
        <v>#REF!</v>
      </c>
      <c r="P41" s="172">
        <f>+'20 km Ride - Section 2'!X39</f>
        <v>109</v>
      </c>
      <c r="Q41" s="172">
        <f>+'10 km Ride - Section 2'!X39</f>
        <v>108.56</v>
      </c>
      <c r="R41" s="172">
        <f t="shared" si="2"/>
        <v>217.56</v>
      </c>
      <c r="S41" s="156">
        <f t="shared" si="1"/>
        <v>4</v>
      </c>
      <c r="T41" s="283">
        <v>4</v>
      </c>
    </row>
    <row r="42" spans="1:21" s="165" customFormat="1" ht="32.1" customHeight="1" x14ac:dyDescent="0.2">
      <c r="A42" s="151">
        <v>6</v>
      </c>
      <c r="B42" s="194" t="str">
        <f>+'20 km Ride - Section 2'!G40</f>
        <v xml:space="preserve">Gisborne &amp; Dist. ARC </v>
      </c>
      <c r="C42" s="194" t="str">
        <f>+'20 km Ride - Section 2'!F40</f>
        <v>Gisborne Giddy Ups</v>
      </c>
      <c r="D42" s="171">
        <v>58</v>
      </c>
      <c r="E42" s="194" t="str">
        <f>+'20 km Ride - Section 2'!B40</f>
        <v xml:space="preserve">Amanda Edwards </v>
      </c>
      <c r="F42" s="194" t="str">
        <f>+'20 km Ride - Section 2'!C40</f>
        <v xml:space="preserve">Walkens Wizdom 3004 </v>
      </c>
      <c r="G42" s="194" t="str">
        <f>+'20 km Ride - Section 2'!D40</f>
        <v xml:space="preserve">Emily Fairmade </v>
      </c>
      <c r="H42" s="194" t="str">
        <f>+'20 km Ride - Section 2'!E40</f>
        <v xml:space="preserve">Wahini 13975 </v>
      </c>
      <c r="I42" s="171">
        <v>20</v>
      </c>
      <c r="J42" s="194" t="str">
        <f>+'10 km Ride - Section 2'!B40</f>
        <v xml:space="preserve">Julie Stanley </v>
      </c>
      <c r="K42" s="194" t="str">
        <f>+'10 km Ride - Section 2'!C40</f>
        <v xml:space="preserve">Mr Bling 2085 </v>
      </c>
      <c r="L42" s="194" t="str">
        <f>+'10 km Ride - Section 2'!D40</f>
        <v xml:space="preserve">Asta Harvey </v>
      </c>
      <c r="M42" s="194" t="str">
        <f>+'10 km Ride - Section 2'!E40</f>
        <v xml:space="preserve">Ashmead Folk Song 14963 </v>
      </c>
      <c r="N42" s="150" t="e">
        <f>+'20 km Ride - Section 1'!#REF!</f>
        <v>#REF!</v>
      </c>
      <c r="O42" s="150" t="e">
        <f>+'20 km Ride - Section 1'!#REF!</f>
        <v>#REF!</v>
      </c>
      <c r="P42" s="172">
        <f>+'20 km Ride - Section 2'!X40</f>
        <v>119</v>
      </c>
      <c r="Q42" s="172" t="str">
        <f>+'10 km Ride - Section 2'!X40</f>
        <v>ELIMINATED</v>
      </c>
      <c r="R42" s="172" t="str">
        <f t="shared" si="2"/>
        <v>ELIMINATED</v>
      </c>
      <c r="S42" s="156" t="str">
        <f t="shared" si="1"/>
        <v>ELIMINATED</v>
      </c>
      <c r="T42" s="287" t="s">
        <v>19</v>
      </c>
    </row>
    <row r="43" spans="1:21" s="165" customFormat="1" ht="32.1" customHeight="1" x14ac:dyDescent="0.2">
      <c r="A43" s="151">
        <v>2</v>
      </c>
      <c r="B43" s="194" t="str">
        <f>+'20 km Ride - Section 2'!G41</f>
        <v xml:space="preserve">Warranooke RC </v>
      </c>
      <c r="C43" s="194" t="str">
        <f>+'20 km Ride - Section 2'!F41</f>
        <v>No Farkin Idea</v>
      </c>
      <c r="D43" s="171">
        <v>60</v>
      </c>
      <c r="E43" s="194" t="str">
        <f>+'20 km Ride - Section 2'!B41</f>
        <v xml:space="preserve">Leanne Romaszko </v>
      </c>
      <c r="F43" s="194" t="str">
        <f>+'20 km Ride - Section 2'!C41</f>
        <v xml:space="preserve">Douglas 10071 </v>
      </c>
      <c r="G43" s="194" t="str">
        <f>+'20 km Ride - Section 2'!D41</f>
        <v xml:space="preserve">Emma Romaszko </v>
      </c>
      <c r="H43" s="194" t="str">
        <f>+'20 km Ride - Section 2'!E41</f>
        <v xml:space="preserve">TSH Highland Wilson 10478 </v>
      </c>
      <c r="I43" s="171">
        <v>22</v>
      </c>
      <c r="J43" s="194">
        <f>+'10 km Ride - Section 2'!B41</f>
        <v>0</v>
      </c>
      <c r="K43" s="194">
        <f>+'10 km Ride - Section 2'!C41</f>
        <v>0</v>
      </c>
      <c r="L43" s="194">
        <f>+'10 km Ride - Section 2'!D41</f>
        <v>0</v>
      </c>
      <c r="M43" s="194">
        <f>+'10 km Ride - Section 2'!E41</f>
        <v>0</v>
      </c>
      <c r="N43" s="150" t="e">
        <f>+'20 km Ride - Section 1'!#REF!</f>
        <v>#REF!</v>
      </c>
      <c r="O43" s="150" t="e">
        <f>+'20 km Ride - Section 1'!#REF!</f>
        <v>#REF!</v>
      </c>
      <c r="P43" s="172">
        <f>+'20 km Ride - Section 2'!X41</f>
        <v>127</v>
      </c>
      <c r="Q43" s="172">
        <f>+'10 km Ride - Section 2'!X41</f>
        <v>0</v>
      </c>
      <c r="R43" s="172">
        <f t="shared" si="2"/>
        <v>127</v>
      </c>
      <c r="S43" s="156">
        <f t="shared" si="1"/>
        <v>26</v>
      </c>
      <c r="T43" s="283"/>
    </row>
    <row r="44" spans="1:21" s="254" customFormat="1" ht="32.1" customHeight="1" x14ac:dyDescent="0.2">
      <c r="A44" s="243">
        <v>11</v>
      </c>
      <c r="B44" s="255" t="str">
        <f>+'20 km Ride - Section 2'!G42</f>
        <v xml:space="preserve">Rich River EC </v>
      </c>
      <c r="C44" s="255" t="str">
        <f>+'20 km Ride - Section 2'!F42</f>
        <v>Rich River Chics</v>
      </c>
      <c r="D44" s="243">
        <v>62</v>
      </c>
      <c r="E44" s="255" t="str">
        <f>+'20 km Ride - Section 2'!B42</f>
        <v xml:space="preserve">Leanne Taylor </v>
      </c>
      <c r="F44" s="255" t="str">
        <f>+'20 km Ride - Section 2'!C42</f>
        <v>Sha'alan Maddison 8377</v>
      </c>
      <c r="G44" s="255" t="str">
        <f>+'20 km Ride - Section 2'!D42</f>
        <v xml:space="preserve">Sally Mitchell </v>
      </c>
      <c r="H44" s="255" t="str">
        <f>+'20 km Ride - Section 2'!E42</f>
        <v xml:space="preserve">Bally Kye 0179 </v>
      </c>
      <c r="I44" s="243">
        <v>24</v>
      </c>
      <c r="J44" s="255" t="str">
        <f>+'10 km Ride - Section 2'!B42</f>
        <v xml:space="preserve">Kerrie Taylor </v>
      </c>
      <c r="K44" s="255" t="str">
        <f>+'10 km Ride - Section 2'!C42</f>
        <v xml:space="preserve">Strzelecki Kallista 0377 </v>
      </c>
      <c r="L44" s="255" t="str">
        <f>+'10 km Ride - Section 2'!D42</f>
        <v xml:space="preserve">Gaylene Whitten </v>
      </c>
      <c r="M44" s="255" t="str">
        <f>+'10 km Ride - Section 2'!E42</f>
        <v xml:space="preserve">Belcom Capstan 0991 </v>
      </c>
      <c r="N44" s="267" t="e">
        <f>+'20 km Ride - Section 1'!#REF!</f>
        <v>#REF!</v>
      </c>
      <c r="O44" s="267" t="e">
        <f>+'20 km Ride - Section 1'!#REF!</f>
        <v>#REF!</v>
      </c>
      <c r="P44" s="264">
        <f>+'20 km Ride - Section 2'!X42</f>
        <v>122.5</v>
      </c>
      <c r="Q44" s="264">
        <f>+'10 km Ride - Section 2'!X42</f>
        <v>68</v>
      </c>
      <c r="R44" s="264">
        <f t="shared" si="2"/>
        <v>190.5</v>
      </c>
      <c r="S44" s="249">
        <f t="shared" si="1"/>
        <v>9</v>
      </c>
      <c r="T44" s="284" t="s">
        <v>472</v>
      </c>
    </row>
    <row r="45" spans="1:21" s="165" customFormat="1" ht="32.1" customHeight="1" x14ac:dyDescent="0.2">
      <c r="A45" s="151">
        <v>9</v>
      </c>
      <c r="B45" s="194" t="str">
        <f>+'20 km Ride - Section 2'!G43</f>
        <v xml:space="preserve">Yarck ARC </v>
      </c>
      <c r="C45" s="194" t="str">
        <f>+'20 km Ride - Section 2'!F43</f>
        <v>Where the Farck</v>
      </c>
      <c r="D45" s="171">
        <v>64</v>
      </c>
      <c r="E45" s="194" t="str">
        <f>+'20 km Ride - Section 2'!B43</f>
        <v xml:space="preserve">Janene Miller </v>
      </c>
      <c r="F45" s="194" t="str">
        <f>+'20 km Ride - Section 2'!C43</f>
        <v xml:space="preserve">Crystal Fields 6878 </v>
      </c>
      <c r="G45" s="194" t="str">
        <f>+'20 km Ride - Section 2'!D43</f>
        <v xml:space="preserve">Sue Dundas </v>
      </c>
      <c r="H45" s="194" t="str">
        <f>+'20 km Ride - Section 2'!E43</f>
        <v xml:space="preserve">Champ 11875 </v>
      </c>
      <c r="I45" s="171">
        <v>26</v>
      </c>
      <c r="J45" s="194" t="str">
        <f>+'10 km Ride - Section 2'!B43</f>
        <v xml:space="preserve">Cassandra Fraser </v>
      </c>
      <c r="K45" s="194" t="str">
        <f>+'10 km Ride - Section 2'!C43</f>
        <v xml:space="preserve">Dixon 11765 </v>
      </c>
      <c r="L45" s="194" t="str">
        <f>+'10 km Ride - Section 2'!D43</f>
        <v xml:space="preserve">Karen Bates </v>
      </c>
      <c r="M45" s="194" t="str">
        <f>+'10 km Ride - Section 2'!E43</f>
        <v xml:space="preserve">DP Maximum Impact 1913 </v>
      </c>
      <c r="N45" s="150" t="e">
        <f>+'20 km Ride - Section 1'!#REF!</f>
        <v>#REF!</v>
      </c>
      <c r="O45" s="150" t="e">
        <f>+'20 km Ride - Section 1'!#REF!</f>
        <v>#REF!</v>
      </c>
      <c r="P45" s="172">
        <f>+'20 km Ride - Section 2'!X43</f>
        <v>83</v>
      </c>
      <c r="Q45" s="172">
        <f>+'10 km Ride - Section 2'!X43</f>
        <v>77</v>
      </c>
      <c r="R45" s="172">
        <f t="shared" si="2"/>
        <v>160</v>
      </c>
      <c r="S45" s="156">
        <f t="shared" si="1"/>
        <v>17</v>
      </c>
      <c r="T45" s="283"/>
    </row>
    <row r="46" spans="1:21" s="257" customFormat="1" ht="32.1" customHeight="1" x14ac:dyDescent="0.2">
      <c r="A46" s="243">
        <v>21</v>
      </c>
      <c r="B46" s="255" t="str">
        <f>+'20 km Ride - Section 2'!G44</f>
        <v xml:space="preserve">Yarra Glen &amp; Lilydale HRC </v>
      </c>
      <c r="C46" s="255" t="str">
        <f>+'20 km Ride - Section 2'!F44</f>
        <v>The Adventurers</v>
      </c>
      <c r="D46" s="243">
        <v>66</v>
      </c>
      <c r="E46" s="255" t="str">
        <f>+'20 km Ride - Section 2'!B44</f>
        <v xml:space="preserve">Jane Hill </v>
      </c>
      <c r="F46" s="255" t="str">
        <f>+'20 km Ride - Section 2'!C44</f>
        <v xml:space="preserve">Southern Cross Tango 6005 </v>
      </c>
      <c r="G46" s="255" t="str">
        <f>+'20 km Ride - Section 2'!D44</f>
        <v xml:space="preserve">Jan Kennan </v>
      </c>
      <c r="H46" s="255" t="str">
        <f>+'20 km Ride - Section 2'!E44</f>
        <v xml:space="preserve">Don Rodrigo 6595 </v>
      </c>
      <c r="I46" s="243">
        <v>28</v>
      </c>
      <c r="J46" s="255" t="str">
        <f>+'10 km Ride - Section 2'!B44</f>
        <v xml:space="preserve">Angela Doake </v>
      </c>
      <c r="K46" s="255" t="str">
        <f>+'10 km Ride - Section 2'!C44</f>
        <v xml:space="preserve">Lynlea Classic 5477 </v>
      </c>
      <c r="L46" s="255" t="str">
        <f>+'10 km Ride - Section 2'!D44</f>
        <v xml:space="preserve">Jenny Jackson </v>
      </c>
      <c r="M46" s="255" t="str">
        <f>+'10 km Ride - Section 2'!E44</f>
        <v>CS Katyarna 2029</v>
      </c>
      <c r="N46" s="267" t="e">
        <f>+'20 km Ride - Section 1'!#REF!</f>
        <v>#REF!</v>
      </c>
      <c r="O46" s="267" t="e">
        <f>+'20 km Ride - Section 1'!#REF!</f>
        <v>#REF!</v>
      </c>
      <c r="P46" s="264">
        <f>+'20 km Ride - Section 2'!X44</f>
        <v>129</v>
      </c>
      <c r="Q46" s="264">
        <f>+'10 km Ride - Section 2'!X44</f>
        <v>39</v>
      </c>
      <c r="R46" s="264">
        <f t="shared" si="2"/>
        <v>168</v>
      </c>
      <c r="S46" s="249">
        <f t="shared" si="1"/>
        <v>14</v>
      </c>
      <c r="T46" s="284" t="s">
        <v>472</v>
      </c>
    </row>
    <row r="47" spans="1:21" s="164" customFormat="1" ht="32.1" customHeight="1" x14ac:dyDescent="0.2">
      <c r="A47" s="151">
        <v>30</v>
      </c>
      <c r="B47" s="194" t="str">
        <f>+'20 km Ride - Section 2'!G45</f>
        <v xml:space="preserve">Monbulk-Clematis ARC </v>
      </c>
      <c r="C47" s="194" t="str">
        <f>+'20 km Ride - Section 2'!F45</f>
        <v>Where's our Glasses?</v>
      </c>
      <c r="D47" s="171">
        <v>68</v>
      </c>
      <c r="E47" s="194" t="str">
        <f>+'20 km Ride - Section 2'!B45</f>
        <v xml:space="preserve">Rebecca Middleton </v>
      </c>
      <c r="F47" s="194" t="str">
        <f>+'20 km Ride - Section 2'!C45</f>
        <v xml:space="preserve">Harry 12230 </v>
      </c>
      <c r="G47" s="194" t="str">
        <f>+'20 km Ride - Section 2'!D45</f>
        <v xml:space="preserve">Sally Burton </v>
      </c>
      <c r="H47" s="194" t="str">
        <f>+'20 km Ride - Section 2'!E45</f>
        <v xml:space="preserve">Bamaga 2886 </v>
      </c>
      <c r="I47" s="171">
        <v>30</v>
      </c>
      <c r="J47" s="194" t="str">
        <f>+'10 km Ride - Section 2'!B45</f>
        <v xml:space="preserve">Linda Muldoon </v>
      </c>
      <c r="K47" s="194" t="str">
        <f>+'10 km Ride - Section 2'!C45</f>
        <v xml:space="preserve">Joey 1439 </v>
      </c>
      <c r="L47" s="194" t="str">
        <f>+'10 km Ride - Section 2'!D45</f>
        <v xml:space="preserve">Di Politz </v>
      </c>
      <c r="M47" s="194" t="str">
        <f>+'10 km Ride - Section 2'!E45</f>
        <v xml:space="preserve">Tempest 0043 </v>
      </c>
      <c r="N47" s="150" t="e">
        <f>+'20 km Ride - Section 1'!#REF!</f>
        <v>#REF!</v>
      </c>
      <c r="O47" s="150" t="e">
        <f>+'20 km Ride - Section 1'!#REF!</f>
        <v>#REF!</v>
      </c>
      <c r="P47" s="172">
        <f>+'20 km Ride - Section 2'!X45</f>
        <v>92</v>
      </c>
      <c r="Q47" s="172">
        <f>+'10 km Ride - Section 2'!X45</f>
        <v>83</v>
      </c>
      <c r="R47" s="172">
        <f t="shared" si="2"/>
        <v>175</v>
      </c>
      <c r="S47" s="156">
        <f t="shared" si="1"/>
        <v>12</v>
      </c>
      <c r="T47" s="193"/>
    </row>
    <row r="48" spans="1:21" s="257" customFormat="1" ht="32.1" customHeight="1" x14ac:dyDescent="0.2">
      <c r="A48" s="243">
        <v>12</v>
      </c>
      <c r="B48" s="255" t="str">
        <f>+'20 km Ride - Section 2'!G46</f>
        <v xml:space="preserve">Kangaroo Ground ARC </v>
      </c>
      <c r="C48" s="255" t="str">
        <f>+'20 km Ride - Section 2'!F46</f>
        <v>Konfused Kangaroos</v>
      </c>
      <c r="D48" s="243">
        <v>70</v>
      </c>
      <c r="E48" s="255" t="str">
        <f>+'20 km Ride - Section 2'!B46</f>
        <v xml:space="preserve">Brodie Harrison </v>
      </c>
      <c r="F48" s="255" t="str">
        <f>+'20 km Ride - Section 2'!C46</f>
        <v xml:space="preserve">Doc 5000 </v>
      </c>
      <c r="G48" s="255" t="str">
        <f>+'20 km Ride - Section 2'!D46</f>
        <v xml:space="preserve">Kimberley Smith </v>
      </c>
      <c r="H48" s="255" t="str">
        <f>+'20 km Ride - Section 2'!E46</f>
        <v xml:space="preserve">Mayan Aura 10772 </v>
      </c>
      <c r="I48" s="243">
        <v>32</v>
      </c>
      <c r="J48" s="255" t="str">
        <f>+'10 km Ride - Section 2'!B46</f>
        <v xml:space="preserve">Sally Spurgeon </v>
      </c>
      <c r="K48" s="255" t="str">
        <f>+'10 km Ride - Section 2'!C46</f>
        <v xml:space="preserve">Wynspot Dr Hook 4975 </v>
      </c>
      <c r="L48" s="255" t="str">
        <f>+'10 km Ride - Section 2'!D46</f>
        <v xml:space="preserve">Kay Davies </v>
      </c>
      <c r="M48" s="255" t="str">
        <f>+'10 km Ride - Section 2'!E46</f>
        <v xml:space="preserve">Beragon Select 2185 </v>
      </c>
      <c r="N48" s="267" t="e">
        <f>+'20 km Ride - Section 1'!#REF!</f>
        <v>#REF!</v>
      </c>
      <c r="O48" s="267" t="e">
        <f>+'20 km Ride - Section 1'!#REF!</f>
        <v>#REF!</v>
      </c>
      <c r="P48" s="264">
        <f>+'20 km Ride - Section 2'!X46</f>
        <v>140</v>
      </c>
      <c r="Q48" s="264" t="str">
        <f>+'10 km Ride - Section 2'!X46</f>
        <v>ELIMINATED</v>
      </c>
      <c r="R48" s="264" t="str">
        <f t="shared" si="2"/>
        <v>ELIMINATED</v>
      </c>
      <c r="S48" s="249" t="str">
        <f t="shared" si="1"/>
        <v>ELIMINATED</v>
      </c>
      <c r="T48" s="242" t="s">
        <v>19</v>
      </c>
    </row>
    <row r="49" spans="1:20" s="164" customFormat="1" ht="32.1" customHeight="1" x14ac:dyDescent="0.2">
      <c r="A49" s="151">
        <v>22</v>
      </c>
      <c r="B49" s="194" t="str">
        <f>+'20 km Ride - Section 2'!G47</f>
        <v xml:space="preserve">Bullengarook &amp; Dist ARC </v>
      </c>
      <c r="C49" s="194" t="str">
        <f>+'20 km Ride - Section 2'!F47</f>
        <v>Always the Bridesmaids</v>
      </c>
      <c r="D49" s="171">
        <v>72</v>
      </c>
      <c r="E49" s="194" t="str">
        <f>+'10 km Ride - Section 2'!B47</f>
        <v xml:space="preserve">Stacey Dixon </v>
      </c>
      <c r="F49" s="194" t="str">
        <f>+'10 km Ride - Section 2'!C47</f>
        <v xml:space="preserve">Scarlett 5296 </v>
      </c>
      <c r="G49" s="194" t="str">
        <f>+'10 km Ride - Section 2'!D47</f>
        <v xml:space="preserve">Natasha Dixon </v>
      </c>
      <c r="H49" s="194" t="str">
        <f>+'10 km Ride - Section 2'!E47</f>
        <v xml:space="preserve">Ripley Lodge Shady 5031 </v>
      </c>
      <c r="I49" s="171">
        <v>34</v>
      </c>
      <c r="J49" s="194" t="str">
        <f>+'20 km Ride - Section 2'!B47</f>
        <v xml:space="preserve">Emma Apsey </v>
      </c>
      <c r="K49" s="194" t="str">
        <f>+'20 km Ride - Section 2'!C47</f>
        <v xml:space="preserve">Hitch 0313 </v>
      </c>
      <c r="L49" s="194" t="str">
        <f>+'20 km Ride - Section 2'!D47</f>
        <v xml:space="preserve">Lucinda Mack </v>
      </c>
      <c r="M49" s="194" t="str">
        <f>+'20 km Ride - Section 2'!E47</f>
        <v xml:space="preserve">Walter 0946 </v>
      </c>
      <c r="N49" s="150" t="e">
        <f>+'20 km Ride - Section 1'!#REF!</f>
        <v>#REF!</v>
      </c>
      <c r="O49" s="150" t="e">
        <f>+'20 km Ride - Section 1'!#REF!</f>
        <v>#REF!</v>
      </c>
      <c r="P49" s="172">
        <f>+'20 km Ride - Section 2'!X47</f>
        <v>133.28</v>
      </c>
      <c r="Q49" s="172">
        <f>+'10 km Ride - Section 2'!X47</f>
        <v>76.44</v>
      </c>
      <c r="R49" s="172">
        <f t="shared" si="2"/>
        <v>209.72</v>
      </c>
      <c r="S49" s="156">
        <f t="shared" si="1"/>
        <v>5</v>
      </c>
      <c r="T49" s="193">
        <v>5</v>
      </c>
    </row>
    <row r="50" spans="1:20" s="254" customFormat="1" ht="32.1" customHeight="1" x14ac:dyDescent="0.2">
      <c r="A50" s="243">
        <v>37</v>
      </c>
      <c r="B50" s="255" t="str">
        <f>+'20 km Ride - Section 2'!G48</f>
        <v xml:space="preserve">Wandin Park/Wyena </v>
      </c>
      <c r="C50" s="255" t="str">
        <f>+'20 km Ride - Section 2'!F48</f>
        <v>Wyndin Park</v>
      </c>
      <c r="D50" s="243">
        <v>74</v>
      </c>
      <c r="E50" s="255" t="str">
        <f>+'20 km Ride - Section 2'!B48</f>
        <v xml:space="preserve">Sonja Ekberg </v>
      </c>
      <c r="F50" s="255" t="str">
        <f>+'20 km Ride - Section 2'!C48</f>
        <v xml:space="preserve">Striker 0555 </v>
      </c>
      <c r="G50" s="255" t="str">
        <f>+'20 km Ride - Section 2'!D48</f>
        <v xml:space="preserve">Tim Shepherd </v>
      </c>
      <c r="H50" s="255" t="str">
        <f>+'20 km Ride - Section 2'!E48</f>
        <v xml:space="preserve">Grover 11586 </v>
      </c>
      <c r="I50" s="243">
        <v>36</v>
      </c>
      <c r="J50" s="255" t="str">
        <f>+'10 km Ride - Section 2'!B48</f>
        <v xml:space="preserve">Cindy Burgum </v>
      </c>
      <c r="K50" s="255" t="str">
        <f>+'10 km Ride - Section 2'!C48</f>
        <v xml:space="preserve">Strathford Armadeus 12846 </v>
      </c>
      <c r="L50" s="255" t="str">
        <f>+'10 km Ride - Section 2'!D48</f>
        <v xml:space="preserve">Trish Lincoln </v>
      </c>
      <c r="M50" s="255" t="str">
        <f>+'10 km Ride - Section 2'!E48</f>
        <v xml:space="preserve">Northman 9169 </v>
      </c>
      <c r="N50" s="267" t="e">
        <f>+'20 km Ride - Section 1'!#REF!</f>
        <v>#REF!</v>
      </c>
      <c r="O50" s="267" t="e">
        <f>+'20 km Ride - Section 1'!#REF!</f>
        <v>#REF!</v>
      </c>
      <c r="P50" s="264">
        <f>+'20 km Ride - Section 2'!X48</f>
        <v>91</v>
      </c>
      <c r="Q50" s="264">
        <f>+'10 km Ride - Section 2'!X48</f>
        <v>31</v>
      </c>
      <c r="R50" s="264">
        <f t="shared" si="2"/>
        <v>122</v>
      </c>
      <c r="S50" s="249">
        <f t="shared" si="1"/>
        <v>27</v>
      </c>
      <c r="T50" s="284" t="s">
        <v>472</v>
      </c>
    </row>
    <row r="51" spans="1:20" s="165" customFormat="1" ht="32.1" customHeight="1" x14ac:dyDescent="0.2">
      <c r="A51" s="151">
        <v>29</v>
      </c>
      <c r="B51" s="194" t="str">
        <f>+'20 km Ride - Section 2'!G50</f>
        <v xml:space="preserve">Dunolly HAC </v>
      </c>
      <c r="C51" s="194" t="str">
        <f>+'20 km Ride - Section 2'!F50</f>
        <v>Dunolly Dux</v>
      </c>
      <c r="D51" s="171">
        <v>78</v>
      </c>
      <c r="E51" s="194" t="str">
        <f>+'20 km Ride - Section 2'!B50</f>
        <v xml:space="preserve">Sonya Richards-Stuart </v>
      </c>
      <c r="F51" s="194" t="str">
        <f>+'20 km Ride - Section 2'!C50</f>
        <v xml:space="preserve">Glenmoyle Dancing Sun 1142 </v>
      </c>
      <c r="G51" s="194" t="str">
        <f>+'20 km Ride - Section 2'!D50</f>
        <v xml:space="preserve">Judy Gibbs </v>
      </c>
      <c r="H51" s="194" t="str">
        <f>+'20 km Ride - Section 2'!E50</f>
        <v>Jet 1143</v>
      </c>
      <c r="I51" s="171">
        <v>40</v>
      </c>
      <c r="J51" s="194" t="str">
        <f>+'10 km Ride - Section 2'!B50</f>
        <v xml:space="preserve">Karen Stephens </v>
      </c>
      <c r="K51" s="194" t="str">
        <f>+'10 km Ride - Section 2'!C50</f>
        <v>Candy 1147</v>
      </c>
      <c r="L51" s="194" t="str">
        <f>+'10 km Ride - Section 2'!D50</f>
        <v>Michelle Amalfi</v>
      </c>
      <c r="M51" s="194" t="str">
        <f>+'10 km Ride - Section 2'!E50</f>
        <v>Kalamari Warrior 11415</v>
      </c>
      <c r="N51" s="150" t="e">
        <f>+'20 km Ride - Section 1'!#REF!</f>
        <v>#REF!</v>
      </c>
      <c r="O51" s="150" t="e">
        <f>+'20 km Ride - Section 1'!#REF!</f>
        <v>#REF!</v>
      </c>
      <c r="P51" s="172">
        <f>+'20 km Ride - Section 2'!X50</f>
        <v>149.46</v>
      </c>
      <c r="Q51" s="172">
        <f>+'10 km Ride - Section 2'!X50</f>
        <v>37.24</v>
      </c>
      <c r="R51" s="172">
        <f t="shared" si="2"/>
        <v>186.70000000000002</v>
      </c>
      <c r="S51" s="156">
        <f t="shared" si="1"/>
        <v>10</v>
      </c>
      <c r="T51" s="283">
        <v>8</v>
      </c>
    </row>
    <row r="52" spans="1:20" s="136" customFormat="1" ht="33.75" customHeight="1" x14ac:dyDescent="0.2">
      <c r="A52" s="137"/>
      <c r="B52" s="209"/>
      <c r="C52" s="209"/>
      <c r="D52" s="137"/>
      <c r="E52" s="203"/>
      <c r="F52" s="203"/>
      <c r="G52" s="203"/>
      <c r="H52" s="203"/>
      <c r="I52" s="137"/>
      <c r="J52" s="203"/>
      <c r="K52" s="203"/>
      <c r="L52" s="203"/>
      <c r="M52" s="203"/>
      <c r="N52" s="138"/>
      <c r="O52" s="138"/>
      <c r="P52" s="138"/>
      <c r="Q52" s="138"/>
      <c r="R52" s="138"/>
      <c r="S52" s="139"/>
      <c r="T52" s="285"/>
    </row>
    <row r="53" spans="1:20" s="136" customFormat="1" ht="33.75" customHeight="1" x14ac:dyDescent="0.2">
      <c r="A53" s="137"/>
      <c r="B53" s="209"/>
      <c r="C53" s="209"/>
      <c r="D53" s="137"/>
      <c r="E53" s="203"/>
      <c r="F53" s="203"/>
      <c r="G53" s="203"/>
      <c r="H53" s="203"/>
      <c r="I53" s="137"/>
      <c r="J53" s="203"/>
      <c r="K53" s="203"/>
      <c r="L53" s="203"/>
      <c r="M53" s="203"/>
      <c r="N53" s="138"/>
      <c r="O53" s="138"/>
      <c r="P53" s="138"/>
      <c r="Q53" s="138"/>
      <c r="R53" s="138"/>
      <c r="S53" s="139"/>
      <c r="T53" s="285"/>
    </row>
    <row r="54" spans="1:20" s="136" customFormat="1" ht="33.75" customHeight="1" x14ac:dyDescent="0.2">
      <c r="A54" s="137"/>
      <c r="B54" s="209"/>
      <c r="C54" s="209"/>
      <c r="D54" s="137"/>
      <c r="E54" s="203"/>
      <c r="F54" s="203"/>
      <c r="G54" s="203"/>
      <c r="H54" s="203"/>
      <c r="I54" s="137"/>
      <c r="J54" s="203"/>
      <c r="K54" s="203"/>
      <c r="L54" s="203"/>
      <c r="M54" s="203"/>
      <c r="N54" s="138"/>
      <c r="O54" s="138"/>
      <c r="P54" s="138"/>
      <c r="Q54" s="138"/>
      <c r="R54" s="138"/>
      <c r="S54" s="139"/>
      <c r="T54" s="285"/>
    </row>
    <row r="55" spans="1:20" s="136" customFormat="1" ht="33.75" customHeight="1" x14ac:dyDescent="0.2">
      <c r="A55" s="137"/>
      <c r="B55" s="209"/>
      <c r="C55" s="209"/>
      <c r="D55" s="137"/>
      <c r="E55" s="203"/>
      <c r="F55" s="203"/>
      <c r="G55" s="203"/>
      <c r="H55" s="203"/>
      <c r="I55" s="137"/>
      <c r="J55" s="203"/>
      <c r="K55" s="203"/>
      <c r="L55" s="203"/>
      <c r="M55" s="203"/>
      <c r="N55" s="138"/>
      <c r="O55" s="138"/>
      <c r="P55" s="138"/>
      <c r="Q55" s="138"/>
      <c r="R55" s="138"/>
      <c r="S55" s="139"/>
      <c r="T55" s="285"/>
    </row>
    <row r="56" spans="1:20" s="136" customFormat="1" ht="33.75" customHeight="1" x14ac:dyDescent="0.2">
      <c r="A56" s="137"/>
      <c r="B56" s="209"/>
      <c r="C56" s="209"/>
      <c r="D56" s="137"/>
      <c r="E56" s="203"/>
      <c r="F56" s="203"/>
      <c r="G56" s="203"/>
      <c r="H56" s="203"/>
      <c r="I56" s="137"/>
      <c r="J56" s="203"/>
      <c r="K56" s="203"/>
      <c r="L56" s="203"/>
      <c r="M56" s="203"/>
      <c r="N56" s="138"/>
      <c r="O56" s="138"/>
      <c r="P56" s="138"/>
      <c r="Q56" s="138"/>
      <c r="R56" s="138"/>
      <c r="S56" s="139"/>
      <c r="T56" s="285"/>
    </row>
    <row r="57" spans="1:20" s="136" customFormat="1" ht="33.75" customHeight="1" x14ac:dyDescent="0.2">
      <c r="A57" s="137"/>
      <c r="B57" s="209"/>
      <c r="C57" s="209"/>
      <c r="D57" s="137"/>
      <c r="E57" s="203"/>
      <c r="F57" s="203"/>
      <c r="G57" s="203"/>
      <c r="H57" s="203"/>
      <c r="I57" s="137"/>
      <c r="J57" s="203"/>
      <c r="K57" s="203"/>
      <c r="L57" s="203"/>
      <c r="M57" s="203"/>
      <c r="N57" s="138"/>
      <c r="O57" s="138"/>
      <c r="P57" s="138"/>
      <c r="Q57" s="138"/>
      <c r="R57" s="138"/>
      <c r="S57" s="139"/>
      <c r="T57" s="285"/>
    </row>
    <row r="58" spans="1:20" s="136" customFormat="1" ht="33.75" customHeight="1" x14ac:dyDescent="0.2">
      <c r="A58" s="137"/>
      <c r="B58" s="209"/>
      <c r="C58" s="209"/>
      <c r="D58" s="137"/>
      <c r="E58" s="203"/>
      <c r="F58" s="203"/>
      <c r="G58" s="203"/>
      <c r="H58" s="203"/>
      <c r="I58" s="137"/>
      <c r="J58" s="203"/>
      <c r="K58" s="203"/>
      <c r="L58" s="203"/>
      <c r="M58" s="203"/>
      <c r="N58" s="138"/>
      <c r="O58" s="138"/>
      <c r="P58" s="138"/>
      <c r="Q58" s="138"/>
      <c r="R58" s="138"/>
      <c r="S58" s="139"/>
      <c r="T58" s="285"/>
    </row>
    <row r="59" spans="1:20" s="136" customFormat="1" ht="33.75" customHeight="1" x14ac:dyDescent="0.2">
      <c r="A59" s="137"/>
      <c r="B59" s="209"/>
      <c r="C59" s="209"/>
      <c r="D59" s="137"/>
      <c r="E59" s="203"/>
      <c r="F59" s="203"/>
      <c r="G59" s="203"/>
      <c r="H59" s="203"/>
      <c r="I59" s="137"/>
      <c r="J59" s="203"/>
      <c r="K59" s="203"/>
      <c r="L59" s="203"/>
      <c r="M59" s="203"/>
      <c r="N59" s="138"/>
      <c r="O59" s="138"/>
      <c r="P59" s="138"/>
      <c r="Q59" s="138"/>
      <c r="R59" s="138"/>
      <c r="S59" s="139"/>
      <c r="T59" s="285"/>
    </row>
    <row r="60" spans="1:20" s="136" customFormat="1" ht="33.75" customHeight="1" x14ac:dyDescent="0.2">
      <c r="A60" s="137"/>
      <c r="B60" s="209"/>
      <c r="C60" s="209"/>
      <c r="D60" s="137"/>
      <c r="E60" s="203"/>
      <c r="F60" s="203"/>
      <c r="G60" s="203"/>
      <c r="H60" s="203"/>
      <c r="I60" s="137"/>
      <c r="J60" s="203"/>
      <c r="K60" s="203"/>
      <c r="L60" s="203"/>
      <c r="M60" s="203"/>
      <c r="N60" s="138"/>
      <c r="O60" s="138"/>
      <c r="P60" s="138"/>
      <c r="Q60" s="138"/>
      <c r="R60" s="138"/>
      <c r="S60" s="139"/>
      <c r="T60" s="285"/>
    </row>
    <row r="61" spans="1:20" s="136" customFormat="1" ht="33.75" customHeight="1" x14ac:dyDescent="0.2">
      <c r="A61" s="137"/>
      <c r="B61" s="209"/>
      <c r="C61" s="209"/>
      <c r="D61" s="137"/>
      <c r="E61" s="203"/>
      <c r="F61" s="203"/>
      <c r="G61" s="203"/>
      <c r="H61" s="203"/>
      <c r="I61" s="137"/>
      <c r="J61" s="203"/>
      <c r="K61" s="203"/>
      <c r="L61" s="203"/>
      <c r="M61" s="203"/>
      <c r="N61" s="138"/>
      <c r="O61" s="138"/>
      <c r="P61" s="138"/>
      <c r="Q61" s="138"/>
      <c r="R61" s="138"/>
      <c r="S61" s="139"/>
      <c r="T61" s="285"/>
    </row>
    <row r="62" spans="1:20" s="136" customFormat="1" ht="33.75" customHeight="1" x14ac:dyDescent="0.2">
      <c r="A62" s="137"/>
      <c r="B62" s="209"/>
      <c r="C62" s="209"/>
      <c r="D62" s="137"/>
      <c r="E62" s="203"/>
      <c r="F62" s="203"/>
      <c r="G62" s="203"/>
      <c r="H62" s="203"/>
      <c r="I62" s="137"/>
      <c r="J62" s="203"/>
      <c r="K62" s="203"/>
      <c r="L62" s="203"/>
      <c r="M62" s="203"/>
      <c r="N62" s="138"/>
      <c r="O62" s="138"/>
      <c r="P62" s="138"/>
      <c r="Q62" s="138"/>
      <c r="R62" s="138"/>
      <c r="S62" s="139"/>
      <c r="T62" s="285"/>
    </row>
    <row r="63" spans="1:20" s="136" customFormat="1" ht="33.75" customHeight="1" x14ac:dyDescent="0.2">
      <c r="A63" s="137"/>
      <c r="B63" s="209"/>
      <c r="C63" s="209"/>
      <c r="D63" s="137"/>
      <c r="E63" s="203"/>
      <c r="F63" s="203"/>
      <c r="G63" s="203"/>
      <c r="H63" s="203"/>
      <c r="I63" s="137"/>
      <c r="J63" s="203"/>
      <c r="K63" s="203"/>
      <c r="L63" s="203"/>
      <c r="M63" s="203"/>
      <c r="N63" s="138"/>
      <c r="O63" s="138"/>
      <c r="P63" s="138"/>
      <c r="Q63" s="138"/>
      <c r="R63" s="138"/>
      <c r="S63" s="139"/>
      <c r="T63" s="285"/>
    </row>
    <row r="64" spans="1:20" s="136" customFormat="1" ht="33.75" customHeight="1" x14ac:dyDescent="0.2">
      <c r="A64" s="137"/>
      <c r="B64" s="209"/>
      <c r="C64" s="209"/>
      <c r="D64" s="137"/>
      <c r="E64" s="203"/>
      <c r="F64" s="203"/>
      <c r="G64" s="203"/>
      <c r="H64" s="203"/>
      <c r="I64" s="137"/>
      <c r="J64" s="203"/>
      <c r="K64" s="203"/>
      <c r="L64" s="203"/>
      <c r="M64" s="203"/>
      <c r="N64" s="138"/>
      <c r="O64" s="138"/>
      <c r="P64" s="138"/>
      <c r="Q64" s="138"/>
      <c r="R64" s="138"/>
      <c r="S64" s="139"/>
      <c r="T64" s="285"/>
    </row>
    <row r="65" ht="33.75" customHeight="1" x14ac:dyDescent="0.25"/>
    <row r="66" ht="33.75" customHeight="1" x14ac:dyDescent="0.25"/>
    <row r="67" ht="33.75" customHeight="1" x14ac:dyDescent="0.25"/>
    <row r="68" ht="33.75" customHeight="1" x14ac:dyDescent="0.25"/>
  </sheetData>
  <sortState ref="A16:XFD69">
    <sortCondition ref="I16:I69"/>
  </sortState>
  <mergeCells count="24">
    <mergeCell ref="A8:A14"/>
    <mergeCell ref="B8:B14"/>
    <mergeCell ref="F9:F15"/>
    <mergeCell ref="L9:L15"/>
    <mergeCell ref="J9:J15"/>
    <mergeCell ref="E9:E15"/>
    <mergeCell ref="G9:G15"/>
    <mergeCell ref="D8:D14"/>
    <mergeCell ref="T8:T15"/>
    <mergeCell ref="K9:K15"/>
    <mergeCell ref="M9:M15"/>
    <mergeCell ref="C8:C14"/>
    <mergeCell ref="G2:K4"/>
    <mergeCell ref="S8:S15"/>
    <mergeCell ref="R8:R15"/>
    <mergeCell ref="P2:P3"/>
    <mergeCell ref="Q2:R3"/>
    <mergeCell ref="P8:P15"/>
    <mergeCell ref="Q8:Q15"/>
    <mergeCell ref="E8:H8"/>
    <mergeCell ref="J8:M8"/>
    <mergeCell ref="I8:I14"/>
    <mergeCell ref="H9:H15"/>
    <mergeCell ref="A6:S6"/>
  </mergeCells>
  <phoneticPr fontId="2" type="noConversion"/>
  <conditionalFormatting sqref="P16:R18 P20:R51">
    <cfRule type="cellIs" dxfId="45" priority="1" stopIfTrue="1" operator="equal">
      <formula>"ELIMINATED"</formula>
    </cfRule>
  </conditionalFormatting>
  <conditionalFormatting sqref="N19:R19 B16:M51">
    <cfRule type="cellIs" dxfId="44" priority="5" stopIfTrue="1" operator="equal">
      <formula>"SCR"</formula>
    </cfRule>
  </conditionalFormatting>
  <printOptions gridLines="1"/>
  <pageMargins left="0.25" right="0.25" top="0.75" bottom="0.75" header="0.3" footer="0.3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workbookViewId="0">
      <selection activeCell="H9" sqref="H9:H15"/>
    </sheetView>
  </sheetViews>
  <sheetFormatPr defaultRowHeight="12.75" x14ac:dyDescent="0.2"/>
  <cols>
    <col min="2" max="2" width="18.140625" customWidth="1"/>
    <col min="3" max="3" width="28.85546875" customWidth="1"/>
    <col min="8" max="8" width="13.85546875" customWidth="1"/>
    <col min="9" max="9" width="13.28515625" customWidth="1"/>
    <col min="10" max="10" width="14.28515625" customWidth="1"/>
    <col min="12" max="12" width="9.140625" customWidth="1"/>
  </cols>
  <sheetData>
    <row r="1" spans="1:13" x14ac:dyDescent="0.2">
      <c r="E1" s="178"/>
      <c r="F1" s="178"/>
      <c r="G1" s="178"/>
      <c r="H1" s="178"/>
      <c r="I1" s="179"/>
      <c r="J1" s="178"/>
      <c r="K1" s="178"/>
      <c r="L1" s="178"/>
      <c r="M1" s="178"/>
    </row>
    <row r="2" spans="1:13" ht="12.75" customHeight="1" x14ac:dyDescent="0.2">
      <c r="A2" t="s">
        <v>132</v>
      </c>
      <c r="C2" s="148">
        <v>250</v>
      </c>
      <c r="E2" s="178"/>
      <c r="F2" s="391"/>
      <c r="G2" s="391"/>
      <c r="H2" s="391"/>
      <c r="I2" s="391"/>
      <c r="J2" s="178"/>
      <c r="K2" s="178"/>
      <c r="L2" s="178"/>
      <c r="M2" s="178"/>
    </row>
    <row r="3" spans="1:13" ht="12.75" customHeight="1" x14ac:dyDescent="0.2">
      <c r="E3" s="178"/>
      <c r="F3" s="391"/>
      <c r="G3" s="391"/>
      <c r="H3" s="391"/>
      <c r="I3" s="391"/>
      <c r="J3" s="178"/>
      <c r="K3" s="178"/>
      <c r="L3" s="178"/>
      <c r="M3" s="178"/>
    </row>
    <row r="4" spans="1:13" ht="12.75" customHeight="1" x14ac:dyDescent="0.2">
      <c r="A4" t="s">
        <v>133</v>
      </c>
      <c r="C4" s="148">
        <v>250</v>
      </c>
      <c r="E4" s="178"/>
      <c r="F4" s="391"/>
      <c r="G4" s="391"/>
      <c r="H4" s="391"/>
      <c r="I4" s="391"/>
      <c r="J4" s="178"/>
      <c r="K4" s="178"/>
      <c r="L4" s="178"/>
      <c r="M4" s="178"/>
    </row>
    <row r="5" spans="1:13" ht="12.75" customHeight="1" x14ac:dyDescent="0.2">
      <c r="E5" s="178"/>
      <c r="F5" s="391"/>
      <c r="G5" s="391"/>
      <c r="H5" s="391"/>
      <c r="I5" s="391"/>
      <c r="J5" s="178"/>
      <c r="K5" s="178"/>
      <c r="L5" s="178"/>
      <c r="M5" s="178"/>
    </row>
    <row r="6" spans="1:13" x14ac:dyDescent="0.2">
      <c r="E6" s="178"/>
      <c r="F6" s="178"/>
      <c r="G6" s="178"/>
      <c r="H6" s="178"/>
      <c r="I6" s="178"/>
      <c r="J6" s="178"/>
      <c r="K6" s="178"/>
      <c r="L6" s="178"/>
      <c r="M6" s="178"/>
    </row>
    <row r="8" spans="1:13" s="143" customFormat="1" ht="53.25" customHeight="1" x14ac:dyDescent="0.2">
      <c r="A8" s="147" t="s">
        <v>129</v>
      </c>
      <c r="B8" s="147" t="s">
        <v>130</v>
      </c>
      <c r="C8" s="147" t="s">
        <v>113</v>
      </c>
      <c r="D8" s="147" t="s">
        <v>131</v>
      </c>
      <c r="E8" s="389" t="s">
        <v>109</v>
      </c>
      <c r="F8" s="390"/>
      <c r="G8" s="147" t="s">
        <v>119</v>
      </c>
      <c r="H8" s="147" t="s">
        <v>134</v>
      </c>
      <c r="I8" s="147" t="s">
        <v>135</v>
      </c>
      <c r="J8" s="147" t="s">
        <v>136</v>
      </c>
      <c r="K8" s="147" t="s">
        <v>137</v>
      </c>
      <c r="L8" s="147"/>
      <c r="M8" s="147" t="s">
        <v>138</v>
      </c>
    </row>
    <row r="9" spans="1:13" x14ac:dyDescent="0.2">
      <c r="A9" s="145">
        <v>1</v>
      </c>
      <c r="B9" s="145" t="e">
        <f>+VLOOKUP(A9,'20 km Ride - Section 1'!$A$31:$Y$50,2,FALSE)</f>
        <v>#N/A</v>
      </c>
      <c r="C9" s="145" t="e">
        <f>+VLOOKUP(A9,'20 km Ride - Section 1'!$A$31:$Y$50,3,FALSE)</f>
        <v>#N/A</v>
      </c>
      <c r="D9" s="144">
        <v>1</v>
      </c>
      <c r="E9" s="145" t="e">
        <f>+VLOOKUP(A9,'20 km Ride - Section 1'!$A$31:$Y$50,17,FALSE)</f>
        <v>#N/A</v>
      </c>
      <c r="F9" s="145" t="e">
        <f>+VLOOKUP(A9,'20 km Ride - Section 1'!$A$31:$Y$50,18,FALSE)</f>
        <v>#N/A</v>
      </c>
      <c r="G9" s="145" t="e">
        <f t="shared" ref="G9:G72" si="0">+E9+F9</f>
        <v>#N/A</v>
      </c>
      <c r="H9" s="145" t="e">
        <f>+VLOOKUP(A9,'20 km Ride - Section 1'!$A$31:$Y$50,19,FALSE)</f>
        <v>#N/A</v>
      </c>
      <c r="I9" s="146" t="e">
        <f t="shared" ref="I9:I40" si="1">+(C$2-H9)/C$2</f>
        <v>#N/A</v>
      </c>
      <c r="J9" s="145" t="e">
        <f t="shared" ref="J9:J72" si="2">+I9*G9</f>
        <v>#N/A</v>
      </c>
      <c r="K9" s="145" t="e">
        <f t="shared" ref="K9:K72" si="3">IF(D9=1,J9,0)</f>
        <v>#N/A</v>
      </c>
      <c r="L9" s="145" t="e">
        <f t="shared" ref="L9:L72" si="4">IF(K9&gt;0,K9,"ERR")</f>
        <v>#N/A</v>
      </c>
      <c r="M9" s="134" t="e">
        <f>RANK(L9,$L$9:$L$234,1)</f>
        <v>#N/A</v>
      </c>
    </row>
    <row r="10" spans="1:13" x14ac:dyDescent="0.2">
      <c r="A10" s="145">
        <v>2</v>
      </c>
      <c r="B10" s="145" t="e">
        <f>+VLOOKUP(A10,'20 km Ride - Section 1'!$A$31:$Y$50,2,FALSE)</f>
        <v>#N/A</v>
      </c>
      <c r="C10" s="145" t="e">
        <f>+VLOOKUP(A10,'20 km Ride - Section 1'!$A$31:$Y$50,3,FALSE)</f>
        <v>#N/A</v>
      </c>
      <c r="D10" s="144">
        <v>1</v>
      </c>
      <c r="E10" s="145" t="e">
        <f>+VLOOKUP(A10,'20 km Ride - Section 1'!$A$31:$Y$50,17,FALSE)</f>
        <v>#N/A</v>
      </c>
      <c r="F10" s="145" t="e">
        <f>+VLOOKUP(A10,'20 km Ride - Section 1'!$A$31:$Y$50,18,FALSE)</f>
        <v>#N/A</v>
      </c>
      <c r="G10" s="145" t="e">
        <f t="shared" si="0"/>
        <v>#N/A</v>
      </c>
      <c r="H10" s="145" t="e">
        <f>+VLOOKUP(A10,'20 km Ride - Section 1'!$A$31:$Y$50,19,FALSE)</f>
        <v>#N/A</v>
      </c>
      <c r="I10" s="146" t="e">
        <f t="shared" si="1"/>
        <v>#N/A</v>
      </c>
      <c r="J10" s="145" t="e">
        <f t="shared" si="2"/>
        <v>#N/A</v>
      </c>
      <c r="K10" s="145" t="e">
        <f t="shared" si="3"/>
        <v>#N/A</v>
      </c>
      <c r="L10" s="145" t="e">
        <f t="shared" si="4"/>
        <v>#N/A</v>
      </c>
      <c r="M10" s="134" t="e">
        <f t="shared" ref="M10:M72" si="5">RANK(L10,$L$9:$L$234,1)</f>
        <v>#N/A</v>
      </c>
    </row>
    <row r="11" spans="1:13" x14ac:dyDescent="0.2">
      <c r="A11" s="145">
        <v>3</v>
      </c>
      <c r="B11" s="145" t="e">
        <f>+VLOOKUP(A11,'20 km Ride - Section 1'!$A$31:$Y$50,2,FALSE)</f>
        <v>#N/A</v>
      </c>
      <c r="C11" s="145" t="e">
        <f>+VLOOKUP(A11,'20 km Ride - Section 1'!$A$31:$Y$50,3,FALSE)</f>
        <v>#N/A</v>
      </c>
      <c r="D11" s="144">
        <v>1</v>
      </c>
      <c r="E11" s="145" t="e">
        <f>+VLOOKUP(A11,'20 km Ride - Section 1'!$A$31:$Y$50,17,FALSE)</f>
        <v>#N/A</v>
      </c>
      <c r="F11" s="145" t="e">
        <f>+VLOOKUP(A11,'20 km Ride - Section 1'!$A$31:$Y$50,18,FALSE)</f>
        <v>#N/A</v>
      </c>
      <c r="G11" s="145" t="e">
        <f t="shared" si="0"/>
        <v>#N/A</v>
      </c>
      <c r="H11" s="145" t="e">
        <f>+VLOOKUP(A11,'20 km Ride - Section 1'!$A$31:$Y$50,19,FALSE)</f>
        <v>#N/A</v>
      </c>
      <c r="I11" s="146" t="e">
        <f t="shared" si="1"/>
        <v>#N/A</v>
      </c>
      <c r="J11" s="145" t="e">
        <f t="shared" si="2"/>
        <v>#N/A</v>
      </c>
      <c r="K11" s="145" t="e">
        <f t="shared" si="3"/>
        <v>#N/A</v>
      </c>
      <c r="L11" s="145" t="e">
        <f t="shared" si="4"/>
        <v>#N/A</v>
      </c>
      <c r="M11" s="134" t="e">
        <f t="shared" si="5"/>
        <v>#N/A</v>
      </c>
    </row>
    <row r="12" spans="1:13" x14ac:dyDescent="0.2">
      <c r="A12" s="145">
        <v>4</v>
      </c>
      <c r="B12" s="145" t="e">
        <f>+VLOOKUP(A12,'20 km Ride - Section 1'!$A$31:$Y$50,2,FALSE)</f>
        <v>#N/A</v>
      </c>
      <c r="C12" s="145" t="e">
        <f>+VLOOKUP(A12,'20 km Ride - Section 1'!$A$31:$Y$50,3,FALSE)</f>
        <v>#N/A</v>
      </c>
      <c r="D12" s="144">
        <v>1</v>
      </c>
      <c r="E12" s="145" t="e">
        <f>+VLOOKUP(A12,'20 km Ride - Section 1'!$A$31:$Y$50,17,FALSE)</f>
        <v>#N/A</v>
      </c>
      <c r="F12" s="145" t="e">
        <f>+VLOOKUP(A12,'20 km Ride - Section 1'!$A$31:$Y$50,18,FALSE)</f>
        <v>#N/A</v>
      </c>
      <c r="G12" s="145" t="e">
        <f t="shared" si="0"/>
        <v>#N/A</v>
      </c>
      <c r="H12" s="145" t="e">
        <f>+VLOOKUP(A12,'20 km Ride - Section 1'!$A$31:$Y$50,19,FALSE)</f>
        <v>#N/A</v>
      </c>
      <c r="I12" s="146" t="e">
        <f t="shared" si="1"/>
        <v>#N/A</v>
      </c>
      <c r="J12" s="145" t="e">
        <f t="shared" si="2"/>
        <v>#N/A</v>
      </c>
      <c r="K12" s="145" t="e">
        <f t="shared" si="3"/>
        <v>#N/A</v>
      </c>
      <c r="L12" s="145" t="e">
        <f t="shared" si="4"/>
        <v>#N/A</v>
      </c>
      <c r="M12" s="134" t="e">
        <f t="shared" si="5"/>
        <v>#N/A</v>
      </c>
    </row>
    <row r="13" spans="1:13" x14ac:dyDescent="0.2">
      <c r="A13" s="145">
        <v>5</v>
      </c>
      <c r="B13" s="145" t="e">
        <f>+VLOOKUP(A13,'20 km Ride - Section 1'!$A$31:$Y$50,2,FALSE)</f>
        <v>#N/A</v>
      </c>
      <c r="C13" s="145" t="e">
        <f>+VLOOKUP(A13,'20 km Ride - Section 1'!$A$31:$Y$50,3,FALSE)</f>
        <v>#N/A</v>
      </c>
      <c r="D13" s="144">
        <v>1</v>
      </c>
      <c r="E13" s="145" t="e">
        <f>+VLOOKUP(A13,'20 km Ride - Section 1'!$A$31:$Y$50,17,FALSE)</f>
        <v>#N/A</v>
      </c>
      <c r="F13" s="145" t="e">
        <f>+VLOOKUP(A13,'20 km Ride - Section 1'!$A$31:$Y$50,18,FALSE)</f>
        <v>#N/A</v>
      </c>
      <c r="G13" s="145" t="e">
        <f t="shared" si="0"/>
        <v>#N/A</v>
      </c>
      <c r="H13" s="145" t="e">
        <f>+VLOOKUP(A13,'20 km Ride - Section 1'!$A$31:$Y$50,19,FALSE)</f>
        <v>#N/A</v>
      </c>
      <c r="I13" s="146" t="e">
        <f t="shared" si="1"/>
        <v>#N/A</v>
      </c>
      <c r="J13" s="145" t="e">
        <f t="shared" si="2"/>
        <v>#N/A</v>
      </c>
      <c r="K13" s="145" t="e">
        <f t="shared" si="3"/>
        <v>#N/A</v>
      </c>
      <c r="L13" s="145" t="e">
        <f t="shared" si="4"/>
        <v>#N/A</v>
      </c>
      <c r="M13" s="134" t="e">
        <f t="shared" si="5"/>
        <v>#N/A</v>
      </c>
    </row>
    <row r="14" spans="1:13" x14ac:dyDescent="0.2">
      <c r="A14" s="145">
        <v>6</v>
      </c>
      <c r="B14" s="145" t="e">
        <f>+VLOOKUP(A14,'20 km Ride - Section 1'!$A$31:$Y$50,2,FALSE)</f>
        <v>#N/A</v>
      </c>
      <c r="C14" s="145" t="e">
        <f>+VLOOKUP(A14,'20 km Ride - Section 1'!$A$31:$Y$50,3,FALSE)</f>
        <v>#N/A</v>
      </c>
      <c r="D14" s="144">
        <v>1</v>
      </c>
      <c r="E14" s="145" t="e">
        <f>+VLOOKUP(A14,'20 km Ride - Section 1'!$A$31:$Y$50,17,FALSE)</f>
        <v>#N/A</v>
      </c>
      <c r="F14" s="145" t="e">
        <f>+VLOOKUP(A14,'20 km Ride - Section 1'!$A$31:$Y$50,18,FALSE)</f>
        <v>#N/A</v>
      </c>
      <c r="G14" s="145" t="e">
        <f t="shared" si="0"/>
        <v>#N/A</v>
      </c>
      <c r="H14" s="145" t="e">
        <f>+VLOOKUP(A14,'20 km Ride - Section 1'!$A$31:$Y$50,19,FALSE)</f>
        <v>#N/A</v>
      </c>
      <c r="I14" s="146" t="e">
        <f t="shared" si="1"/>
        <v>#N/A</v>
      </c>
      <c r="J14" s="145" t="e">
        <f t="shared" si="2"/>
        <v>#N/A</v>
      </c>
      <c r="K14" s="145" t="e">
        <f t="shared" si="3"/>
        <v>#N/A</v>
      </c>
      <c r="L14" s="145" t="e">
        <f t="shared" si="4"/>
        <v>#N/A</v>
      </c>
      <c r="M14" s="134" t="e">
        <f t="shared" si="5"/>
        <v>#N/A</v>
      </c>
    </row>
    <row r="15" spans="1:13" x14ac:dyDescent="0.2">
      <c r="A15" s="145">
        <v>7</v>
      </c>
      <c r="B15" s="145" t="e">
        <f>+VLOOKUP(A15,'20 km Ride - Section 1'!$A$31:$Y$50,2,FALSE)</f>
        <v>#N/A</v>
      </c>
      <c r="C15" s="145" t="e">
        <f>+VLOOKUP(A15,'20 km Ride - Section 1'!$A$31:$Y$50,3,FALSE)</f>
        <v>#N/A</v>
      </c>
      <c r="D15" s="144">
        <v>1</v>
      </c>
      <c r="E15" s="145" t="e">
        <f>+VLOOKUP(A15,'20 km Ride - Section 1'!$A$31:$Y$50,17,FALSE)</f>
        <v>#N/A</v>
      </c>
      <c r="F15" s="145" t="e">
        <f>+VLOOKUP(A15,'20 km Ride - Section 1'!$A$31:$Y$50,18,FALSE)</f>
        <v>#N/A</v>
      </c>
      <c r="G15" s="145" t="e">
        <f t="shared" si="0"/>
        <v>#N/A</v>
      </c>
      <c r="H15" s="145" t="e">
        <f>+VLOOKUP(A15,'20 km Ride - Section 1'!$A$31:$Y$50,19,FALSE)</f>
        <v>#N/A</v>
      </c>
      <c r="I15" s="146" t="e">
        <f t="shared" si="1"/>
        <v>#N/A</v>
      </c>
      <c r="J15" s="145" t="e">
        <f t="shared" si="2"/>
        <v>#N/A</v>
      </c>
      <c r="K15" s="145" t="e">
        <f t="shared" si="3"/>
        <v>#N/A</v>
      </c>
      <c r="L15" s="145" t="e">
        <f t="shared" si="4"/>
        <v>#N/A</v>
      </c>
      <c r="M15" s="134" t="e">
        <f t="shared" si="5"/>
        <v>#N/A</v>
      </c>
    </row>
    <row r="16" spans="1:13" x14ac:dyDescent="0.2">
      <c r="A16" s="145">
        <v>8</v>
      </c>
      <c r="B16" s="145" t="e">
        <f>+VLOOKUP(A16,'20 km Ride - Section 1'!$A$31:$Y$50,2,FALSE)</f>
        <v>#N/A</v>
      </c>
      <c r="C16" s="145" t="e">
        <f>+VLOOKUP(A16,'20 km Ride - Section 1'!$A$31:$Y$50,3,FALSE)</f>
        <v>#N/A</v>
      </c>
      <c r="D16" s="144">
        <v>1</v>
      </c>
      <c r="E16" s="145" t="e">
        <f>+VLOOKUP(A16,'20 km Ride - Section 1'!$A$31:$Y$50,17,FALSE)</f>
        <v>#N/A</v>
      </c>
      <c r="F16" s="145" t="e">
        <f>+VLOOKUP(A16,'20 km Ride - Section 1'!$A$31:$Y$50,18,FALSE)</f>
        <v>#N/A</v>
      </c>
      <c r="G16" s="145" t="e">
        <f t="shared" si="0"/>
        <v>#N/A</v>
      </c>
      <c r="H16" s="145" t="e">
        <f>+VLOOKUP(A16,'20 km Ride - Section 1'!$A$31:$Y$50,19,FALSE)</f>
        <v>#N/A</v>
      </c>
      <c r="I16" s="146" t="e">
        <f t="shared" si="1"/>
        <v>#N/A</v>
      </c>
      <c r="J16" s="145" t="e">
        <f t="shared" si="2"/>
        <v>#N/A</v>
      </c>
      <c r="K16" s="145" t="e">
        <f t="shared" si="3"/>
        <v>#N/A</v>
      </c>
      <c r="L16" s="145" t="e">
        <f t="shared" si="4"/>
        <v>#N/A</v>
      </c>
      <c r="M16" s="134" t="e">
        <f t="shared" si="5"/>
        <v>#N/A</v>
      </c>
    </row>
    <row r="17" spans="1:13" x14ac:dyDescent="0.2">
      <c r="A17" s="145">
        <v>9</v>
      </c>
      <c r="B17" s="145" t="e">
        <f>+VLOOKUP(A17,'20 km Ride - Section 1'!$A$31:$Y$50,2,FALSE)</f>
        <v>#N/A</v>
      </c>
      <c r="C17" s="145" t="e">
        <f>+VLOOKUP(A17,'20 km Ride - Section 1'!$A$31:$Y$50,3,FALSE)</f>
        <v>#N/A</v>
      </c>
      <c r="D17" s="144">
        <v>1</v>
      </c>
      <c r="E17" s="145" t="e">
        <f>+VLOOKUP(A17,'20 km Ride - Section 1'!$A$31:$Y$50,17,FALSE)</f>
        <v>#N/A</v>
      </c>
      <c r="F17" s="145" t="e">
        <f>+VLOOKUP(A17,'20 km Ride - Section 1'!$A$31:$Y$50,18,FALSE)</f>
        <v>#N/A</v>
      </c>
      <c r="G17" s="145" t="e">
        <f t="shared" si="0"/>
        <v>#N/A</v>
      </c>
      <c r="H17" s="145" t="e">
        <f>+VLOOKUP(A17,'20 km Ride - Section 1'!$A$31:$Y$50,19,FALSE)</f>
        <v>#N/A</v>
      </c>
      <c r="I17" s="146" t="e">
        <f t="shared" si="1"/>
        <v>#N/A</v>
      </c>
      <c r="J17" s="145" t="e">
        <f t="shared" si="2"/>
        <v>#N/A</v>
      </c>
      <c r="K17" s="145" t="e">
        <f t="shared" si="3"/>
        <v>#N/A</v>
      </c>
      <c r="L17" s="145" t="e">
        <f t="shared" si="4"/>
        <v>#N/A</v>
      </c>
      <c r="M17" s="134" t="e">
        <f t="shared" si="5"/>
        <v>#N/A</v>
      </c>
    </row>
    <row r="18" spans="1:13" x14ac:dyDescent="0.2">
      <c r="A18" s="145">
        <v>10</v>
      </c>
      <c r="B18" s="145" t="e">
        <f>+VLOOKUP(A18,'20 km Ride - Section 1'!$A$31:$Y$50,2,FALSE)</f>
        <v>#N/A</v>
      </c>
      <c r="C18" s="145" t="e">
        <f>+VLOOKUP(A18,'20 km Ride - Section 1'!$A$31:$Y$50,3,FALSE)</f>
        <v>#N/A</v>
      </c>
      <c r="D18" s="144">
        <v>1</v>
      </c>
      <c r="E18" s="145" t="e">
        <f>+VLOOKUP(A18,'20 km Ride - Section 1'!$A$31:$Y$50,17,FALSE)</f>
        <v>#N/A</v>
      </c>
      <c r="F18" s="145" t="e">
        <f>+VLOOKUP(A18,'20 km Ride - Section 1'!$A$31:$Y$50,18,FALSE)</f>
        <v>#N/A</v>
      </c>
      <c r="G18" s="145" t="e">
        <f t="shared" si="0"/>
        <v>#N/A</v>
      </c>
      <c r="H18" s="145" t="e">
        <f>+VLOOKUP(A18,'20 km Ride - Section 1'!$A$31:$Y$50,19,FALSE)</f>
        <v>#N/A</v>
      </c>
      <c r="I18" s="146" t="e">
        <f t="shared" si="1"/>
        <v>#N/A</v>
      </c>
      <c r="J18" s="145" t="e">
        <f t="shared" si="2"/>
        <v>#N/A</v>
      </c>
      <c r="K18" s="145" t="e">
        <f t="shared" si="3"/>
        <v>#N/A</v>
      </c>
      <c r="L18" s="145" t="e">
        <f t="shared" si="4"/>
        <v>#N/A</v>
      </c>
      <c r="M18" s="134" t="e">
        <f t="shared" si="5"/>
        <v>#N/A</v>
      </c>
    </row>
    <row r="19" spans="1:13" x14ac:dyDescent="0.2">
      <c r="A19" s="145">
        <v>11</v>
      </c>
      <c r="B19" s="145" t="e">
        <f>+VLOOKUP(A19,'20 km Ride - Section 1'!$A$31:$Y$50,2,FALSE)</f>
        <v>#N/A</v>
      </c>
      <c r="C19" s="145" t="e">
        <f>+VLOOKUP(A19,'20 km Ride - Section 1'!$A$31:$Y$50,3,FALSE)</f>
        <v>#N/A</v>
      </c>
      <c r="D19" s="144">
        <v>1</v>
      </c>
      <c r="E19" s="145" t="e">
        <f>+VLOOKUP(A19,'20 km Ride - Section 1'!$A$31:$Y$50,17,FALSE)</f>
        <v>#N/A</v>
      </c>
      <c r="F19" s="145" t="e">
        <f>+VLOOKUP(A19,'20 km Ride - Section 1'!$A$31:$Y$50,18,FALSE)</f>
        <v>#N/A</v>
      </c>
      <c r="G19" s="145" t="e">
        <f t="shared" si="0"/>
        <v>#N/A</v>
      </c>
      <c r="H19" s="145" t="e">
        <f>+VLOOKUP(A19,'20 km Ride - Section 1'!$A$31:$Y$50,19,FALSE)</f>
        <v>#N/A</v>
      </c>
      <c r="I19" s="146" t="e">
        <f t="shared" si="1"/>
        <v>#N/A</v>
      </c>
      <c r="J19" s="145" t="e">
        <f t="shared" si="2"/>
        <v>#N/A</v>
      </c>
      <c r="K19" s="145" t="e">
        <f t="shared" si="3"/>
        <v>#N/A</v>
      </c>
      <c r="L19" s="145" t="e">
        <f t="shared" si="4"/>
        <v>#N/A</v>
      </c>
      <c r="M19" s="134" t="e">
        <f t="shared" si="5"/>
        <v>#N/A</v>
      </c>
    </row>
    <row r="20" spans="1:13" x14ac:dyDescent="0.2">
      <c r="A20" s="145">
        <v>12</v>
      </c>
      <c r="B20" s="145" t="e">
        <f>+VLOOKUP(A20,'20 km Ride - Section 1'!$A$31:$Y$50,2,FALSE)</f>
        <v>#N/A</v>
      </c>
      <c r="C20" s="145" t="e">
        <f>+VLOOKUP(A20,'20 km Ride - Section 1'!$A$31:$Y$50,3,FALSE)</f>
        <v>#N/A</v>
      </c>
      <c r="D20" s="144">
        <v>1</v>
      </c>
      <c r="E20" s="145" t="e">
        <f>+VLOOKUP(A20,'20 km Ride - Section 1'!$A$31:$Y$50,17,FALSE)</f>
        <v>#N/A</v>
      </c>
      <c r="F20" s="145" t="e">
        <f>+VLOOKUP(A20,'20 km Ride - Section 1'!$A$31:$Y$50,18,FALSE)</f>
        <v>#N/A</v>
      </c>
      <c r="G20" s="145" t="e">
        <f t="shared" si="0"/>
        <v>#N/A</v>
      </c>
      <c r="H20" s="145" t="e">
        <f>+VLOOKUP(A20,'20 km Ride - Section 1'!$A$31:$Y$50,19,FALSE)</f>
        <v>#N/A</v>
      </c>
      <c r="I20" s="146" t="e">
        <f t="shared" si="1"/>
        <v>#N/A</v>
      </c>
      <c r="J20" s="145" t="e">
        <f t="shared" si="2"/>
        <v>#N/A</v>
      </c>
      <c r="K20" s="145" t="e">
        <f t="shared" si="3"/>
        <v>#N/A</v>
      </c>
      <c r="L20" s="145" t="e">
        <f t="shared" si="4"/>
        <v>#N/A</v>
      </c>
      <c r="M20" s="134" t="e">
        <f t="shared" si="5"/>
        <v>#N/A</v>
      </c>
    </row>
    <row r="21" spans="1:13" x14ac:dyDescent="0.2">
      <c r="A21" s="145">
        <v>13</v>
      </c>
      <c r="B21" s="145" t="e">
        <f>+VLOOKUP(A21,'20 km Ride - Section 1'!$A$31:$Y$50,2,FALSE)</f>
        <v>#N/A</v>
      </c>
      <c r="C21" s="145" t="e">
        <f>+VLOOKUP(A21,'20 km Ride - Section 1'!$A$31:$Y$50,3,FALSE)</f>
        <v>#N/A</v>
      </c>
      <c r="D21" s="144">
        <v>1</v>
      </c>
      <c r="E21" s="145" t="e">
        <f>+VLOOKUP(A21,'20 km Ride - Section 1'!$A$31:$Y$50,17,FALSE)</f>
        <v>#N/A</v>
      </c>
      <c r="F21" s="145" t="e">
        <f>+VLOOKUP(A21,'20 km Ride - Section 1'!$A$31:$Y$50,18,FALSE)</f>
        <v>#N/A</v>
      </c>
      <c r="G21" s="145" t="e">
        <f t="shared" si="0"/>
        <v>#N/A</v>
      </c>
      <c r="H21" s="145" t="e">
        <f>+VLOOKUP(A21,'20 km Ride - Section 1'!$A$31:$Y$50,19,FALSE)</f>
        <v>#N/A</v>
      </c>
      <c r="I21" s="146" t="e">
        <f t="shared" si="1"/>
        <v>#N/A</v>
      </c>
      <c r="J21" s="145" t="e">
        <f t="shared" si="2"/>
        <v>#N/A</v>
      </c>
      <c r="K21" s="145" t="e">
        <f t="shared" si="3"/>
        <v>#N/A</v>
      </c>
      <c r="L21" s="145" t="e">
        <f t="shared" si="4"/>
        <v>#N/A</v>
      </c>
      <c r="M21" s="134" t="e">
        <f t="shared" si="5"/>
        <v>#N/A</v>
      </c>
    </row>
    <row r="22" spans="1:13" x14ac:dyDescent="0.2">
      <c r="A22" s="145">
        <v>14</v>
      </c>
      <c r="B22" s="145" t="e">
        <f>+VLOOKUP(A22,'20 km Ride - Section 1'!$A$31:$Y$50,2,FALSE)</f>
        <v>#N/A</v>
      </c>
      <c r="C22" s="145" t="e">
        <f>+VLOOKUP(A22,'20 km Ride - Section 1'!$A$31:$Y$50,3,FALSE)</f>
        <v>#N/A</v>
      </c>
      <c r="D22" s="144">
        <v>1</v>
      </c>
      <c r="E22" s="145" t="e">
        <f>+VLOOKUP(A22,'20 km Ride - Section 1'!$A$31:$Y$50,17,FALSE)</f>
        <v>#N/A</v>
      </c>
      <c r="F22" s="145" t="e">
        <f>+VLOOKUP(A22,'20 km Ride - Section 1'!$A$31:$Y$50,18,FALSE)</f>
        <v>#N/A</v>
      </c>
      <c r="G22" s="145" t="e">
        <f t="shared" si="0"/>
        <v>#N/A</v>
      </c>
      <c r="H22" s="145" t="e">
        <f>+VLOOKUP(A22,'20 km Ride - Section 1'!$A$31:$Y$50,19,FALSE)</f>
        <v>#N/A</v>
      </c>
      <c r="I22" s="146" t="e">
        <f t="shared" si="1"/>
        <v>#N/A</v>
      </c>
      <c r="J22" s="145" t="e">
        <f t="shared" si="2"/>
        <v>#N/A</v>
      </c>
      <c r="K22" s="145" t="e">
        <f t="shared" si="3"/>
        <v>#N/A</v>
      </c>
      <c r="L22" s="145" t="e">
        <f t="shared" si="4"/>
        <v>#N/A</v>
      </c>
      <c r="M22" s="134" t="e">
        <f t="shared" si="5"/>
        <v>#N/A</v>
      </c>
    </row>
    <row r="23" spans="1:13" x14ac:dyDescent="0.2">
      <c r="A23" s="145">
        <v>15</v>
      </c>
      <c r="B23" s="145" t="e">
        <f>+VLOOKUP(A23,'20 km Ride - Section 1'!$A$31:$Y$50,2,FALSE)</f>
        <v>#N/A</v>
      </c>
      <c r="C23" s="145" t="e">
        <f>+VLOOKUP(A23,'20 km Ride - Section 1'!$A$31:$Y$50,3,FALSE)</f>
        <v>#N/A</v>
      </c>
      <c r="D23" s="144">
        <v>1</v>
      </c>
      <c r="E23" s="145" t="e">
        <f>+VLOOKUP(A23,'20 km Ride - Section 1'!$A$31:$Y$50,17,FALSE)</f>
        <v>#N/A</v>
      </c>
      <c r="F23" s="145" t="e">
        <f>+VLOOKUP(A23,'20 km Ride - Section 1'!$A$31:$Y$50,18,FALSE)</f>
        <v>#N/A</v>
      </c>
      <c r="G23" s="145" t="e">
        <f t="shared" si="0"/>
        <v>#N/A</v>
      </c>
      <c r="H23" s="145" t="e">
        <f>+VLOOKUP(A23,'20 km Ride - Section 1'!$A$31:$Y$50,19,FALSE)</f>
        <v>#N/A</v>
      </c>
      <c r="I23" s="146" t="e">
        <f t="shared" si="1"/>
        <v>#N/A</v>
      </c>
      <c r="J23" s="145" t="e">
        <f t="shared" si="2"/>
        <v>#N/A</v>
      </c>
      <c r="K23" s="145" t="e">
        <f t="shared" si="3"/>
        <v>#N/A</v>
      </c>
      <c r="L23" s="145" t="e">
        <f t="shared" si="4"/>
        <v>#N/A</v>
      </c>
      <c r="M23" s="134" t="e">
        <f t="shared" si="5"/>
        <v>#N/A</v>
      </c>
    </row>
    <row r="24" spans="1:13" x14ac:dyDescent="0.2">
      <c r="A24" s="145">
        <v>16</v>
      </c>
      <c r="B24" s="145" t="e">
        <f>+VLOOKUP(A24,'20 km Ride - Section 1'!$A$31:$Y$50,2,FALSE)</f>
        <v>#N/A</v>
      </c>
      <c r="C24" s="145" t="e">
        <f>+VLOOKUP(A24,'20 km Ride - Section 1'!$A$31:$Y$50,3,FALSE)</f>
        <v>#N/A</v>
      </c>
      <c r="D24" s="144">
        <v>1</v>
      </c>
      <c r="E24" s="145" t="e">
        <f>+VLOOKUP(A24,'20 km Ride - Section 1'!$A$31:$Y$50,17,FALSE)</f>
        <v>#N/A</v>
      </c>
      <c r="F24" s="145" t="e">
        <f>+VLOOKUP(A24,'20 km Ride - Section 1'!$A$31:$Y$50,18,FALSE)</f>
        <v>#N/A</v>
      </c>
      <c r="G24" s="145" t="e">
        <f t="shared" si="0"/>
        <v>#N/A</v>
      </c>
      <c r="H24" s="145" t="e">
        <f>+VLOOKUP(A24,'20 km Ride - Section 1'!$A$31:$Y$50,19,FALSE)</f>
        <v>#N/A</v>
      </c>
      <c r="I24" s="146" t="e">
        <f t="shared" si="1"/>
        <v>#N/A</v>
      </c>
      <c r="J24" s="145" t="e">
        <f t="shared" si="2"/>
        <v>#N/A</v>
      </c>
      <c r="K24" s="145" t="e">
        <f t="shared" si="3"/>
        <v>#N/A</v>
      </c>
      <c r="L24" s="145" t="e">
        <f t="shared" si="4"/>
        <v>#N/A</v>
      </c>
      <c r="M24" s="134" t="e">
        <f t="shared" si="5"/>
        <v>#N/A</v>
      </c>
    </row>
    <row r="25" spans="1:13" x14ac:dyDescent="0.2">
      <c r="A25" s="145">
        <v>17</v>
      </c>
      <c r="B25" s="145" t="e">
        <f>+VLOOKUP(A25,'20 km Ride - Section 1'!$A$31:$Y$50,2,FALSE)</f>
        <v>#N/A</v>
      </c>
      <c r="C25" s="145" t="e">
        <f>+VLOOKUP(A25,'20 km Ride - Section 1'!$A$31:$Y$50,3,FALSE)</f>
        <v>#N/A</v>
      </c>
      <c r="D25" s="144">
        <v>1</v>
      </c>
      <c r="E25" s="145" t="e">
        <f>+VLOOKUP(A25,'20 km Ride - Section 1'!$A$31:$Y$50,17,FALSE)</f>
        <v>#N/A</v>
      </c>
      <c r="F25" s="145" t="e">
        <f>+VLOOKUP(A25,'20 km Ride - Section 1'!$A$31:$Y$50,18,FALSE)</f>
        <v>#N/A</v>
      </c>
      <c r="G25" s="145" t="e">
        <f t="shared" si="0"/>
        <v>#N/A</v>
      </c>
      <c r="H25" s="145" t="e">
        <f>+VLOOKUP(A25,'20 km Ride - Section 1'!$A$31:$Y$50,19,FALSE)</f>
        <v>#N/A</v>
      </c>
      <c r="I25" s="146" t="e">
        <f t="shared" si="1"/>
        <v>#N/A</v>
      </c>
      <c r="J25" s="145" t="e">
        <f t="shared" si="2"/>
        <v>#N/A</v>
      </c>
      <c r="K25" s="145" t="e">
        <f t="shared" si="3"/>
        <v>#N/A</v>
      </c>
      <c r="L25" s="145" t="e">
        <f t="shared" si="4"/>
        <v>#N/A</v>
      </c>
      <c r="M25" s="134" t="e">
        <f t="shared" si="5"/>
        <v>#N/A</v>
      </c>
    </row>
    <row r="26" spans="1:13" x14ac:dyDescent="0.2">
      <c r="A26" s="145">
        <v>18</v>
      </c>
      <c r="B26" s="145" t="e">
        <f>+VLOOKUP(A26,'20 km Ride - Section 1'!$A$31:$Y$50,2,FALSE)</f>
        <v>#N/A</v>
      </c>
      <c r="C26" s="145" t="e">
        <f>+VLOOKUP(A26,'20 km Ride - Section 1'!$A$31:$Y$50,3,FALSE)</f>
        <v>#N/A</v>
      </c>
      <c r="D26" s="144">
        <v>1</v>
      </c>
      <c r="E26" s="145" t="e">
        <f>+VLOOKUP(A26,'20 km Ride - Section 1'!$A$31:$Y$50,17,FALSE)</f>
        <v>#N/A</v>
      </c>
      <c r="F26" s="145" t="e">
        <f>+VLOOKUP(A26,'20 km Ride - Section 1'!$A$31:$Y$50,18,FALSE)</f>
        <v>#N/A</v>
      </c>
      <c r="G26" s="145" t="e">
        <f t="shared" si="0"/>
        <v>#N/A</v>
      </c>
      <c r="H26" s="145" t="e">
        <f>+VLOOKUP(A26,'20 km Ride - Section 1'!$A$31:$Y$50,19,FALSE)</f>
        <v>#N/A</v>
      </c>
      <c r="I26" s="146" t="e">
        <f t="shared" si="1"/>
        <v>#N/A</v>
      </c>
      <c r="J26" s="145" t="e">
        <f t="shared" si="2"/>
        <v>#N/A</v>
      </c>
      <c r="K26" s="145" t="e">
        <f t="shared" si="3"/>
        <v>#N/A</v>
      </c>
      <c r="L26" s="145" t="e">
        <f t="shared" si="4"/>
        <v>#N/A</v>
      </c>
      <c r="M26" s="134" t="e">
        <f t="shared" si="5"/>
        <v>#N/A</v>
      </c>
    </row>
    <row r="27" spans="1:13" x14ac:dyDescent="0.2">
      <c r="A27" s="145">
        <v>19</v>
      </c>
      <c r="B27" s="145" t="e">
        <f>+VLOOKUP(A27,'20 km Ride - Section 1'!$A$31:$Y$50,2,FALSE)</f>
        <v>#N/A</v>
      </c>
      <c r="C27" s="145" t="e">
        <f>+VLOOKUP(A27,'20 km Ride - Section 1'!$A$31:$Y$50,3,FALSE)</f>
        <v>#N/A</v>
      </c>
      <c r="D27" s="144">
        <v>1</v>
      </c>
      <c r="E27" s="145" t="e">
        <f>+VLOOKUP(A27,'20 km Ride - Section 1'!$A$31:$Y$50,17,FALSE)</f>
        <v>#N/A</v>
      </c>
      <c r="F27" s="145" t="e">
        <f>+VLOOKUP(A27,'20 km Ride - Section 1'!$A$31:$Y$50,18,FALSE)</f>
        <v>#N/A</v>
      </c>
      <c r="G27" s="145" t="e">
        <f t="shared" si="0"/>
        <v>#N/A</v>
      </c>
      <c r="H27" s="145" t="e">
        <f>+VLOOKUP(A27,'20 km Ride - Section 1'!$A$31:$Y$50,19,FALSE)</f>
        <v>#N/A</v>
      </c>
      <c r="I27" s="146" t="e">
        <f t="shared" si="1"/>
        <v>#N/A</v>
      </c>
      <c r="J27" s="145" t="e">
        <f t="shared" si="2"/>
        <v>#N/A</v>
      </c>
      <c r="K27" s="145" t="e">
        <f t="shared" si="3"/>
        <v>#N/A</v>
      </c>
      <c r="L27" s="145" t="e">
        <f t="shared" si="4"/>
        <v>#N/A</v>
      </c>
      <c r="M27" s="134" t="e">
        <f t="shared" si="5"/>
        <v>#N/A</v>
      </c>
    </row>
    <row r="28" spans="1:13" x14ac:dyDescent="0.2">
      <c r="A28" s="145">
        <v>20</v>
      </c>
      <c r="B28" s="145" t="e">
        <f>+VLOOKUP(A28,'20 km Ride - Section 1'!$A$31:$Y$50,2,FALSE)</f>
        <v>#N/A</v>
      </c>
      <c r="C28" s="145" t="e">
        <f>+VLOOKUP(A28,'20 km Ride - Section 1'!$A$31:$Y$50,3,FALSE)</f>
        <v>#N/A</v>
      </c>
      <c r="D28" s="144">
        <v>1</v>
      </c>
      <c r="E28" s="145" t="e">
        <f>+VLOOKUP(A28,'20 km Ride - Section 1'!$A$31:$Y$50,17,FALSE)</f>
        <v>#N/A</v>
      </c>
      <c r="F28" s="145" t="e">
        <f>+VLOOKUP(A28,'20 km Ride - Section 1'!$A$31:$Y$50,18,FALSE)</f>
        <v>#N/A</v>
      </c>
      <c r="G28" s="145" t="e">
        <f t="shared" si="0"/>
        <v>#N/A</v>
      </c>
      <c r="H28" s="145" t="e">
        <f>+VLOOKUP(A28,'20 km Ride - Section 1'!$A$31:$Y$50,19,FALSE)</f>
        <v>#N/A</v>
      </c>
      <c r="I28" s="146" t="e">
        <f t="shared" si="1"/>
        <v>#N/A</v>
      </c>
      <c r="J28" s="145" t="e">
        <f t="shared" si="2"/>
        <v>#N/A</v>
      </c>
      <c r="K28" s="145" t="e">
        <f t="shared" si="3"/>
        <v>#N/A</v>
      </c>
      <c r="L28" s="145" t="e">
        <f t="shared" si="4"/>
        <v>#N/A</v>
      </c>
      <c r="M28" s="134" t="e">
        <f t="shared" si="5"/>
        <v>#N/A</v>
      </c>
    </row>
    <row r="29" spans="1:13" x14ac:dyDescent="0.2">
      <c r="A29" s="145">
        <v>21</v>
      </c>
      <c r="B29" s="145" t="e">
        <f>+VLOOKUP(A29,'20 km Ride - Section 1'!$A$31:$Y$50,2,FALSE)</f>
        <v>#N/A</v>
      </c>
      <c r="C29" s="145" t="e">
        <f>+VLOOKUP(A29,'20 km Ride - Section 1'!$A$31:$Y$50,3,FALSE)</f>
        <v>#N/A</v>
      </c>
      <c r="D29" s="144">
        <v>1</v>
      </c>
      <c r="E29" s="145" t="e">
        <f>+VLOOKUP(A29,'20 km Ride - Section 1'!$A$31:$Y$50,17,FALSE)</f>
        <v>#N/A</v>
      </c>
      <c r="F29" s="145" t="e">
        <f>+VLOOKUP(A29,'20 km Ride - Section 1'!$A$31:$Y$50,18,FALSE)</f>
        <v>#N/A</v>
      </c>
      <c r="G29" s="145" t="e">
        <f t="shared" si="0"/>
        <v>#N/A</v>
      </c>
      <c r="H29" s="145" t="e">
        <f>+VLOOKUP(A29,'20 km Ride - Section 1'!$A$31:$Y$50,19,FALSE)</f>
        <v>#N/A</v>
      </c>
      <c r="I29" s="146" t="e">
        <f t="shared" si="1"/>
        <v>#N/A</v>
      </c>
      <c r="J29" s="145" t="e">
        <f t="shared" si="2"/>
        <v>#N/A</v>
      </c>
      <c r="K29" s="145" t="e">
        <f t="shared" si="3"/>
        <v>#N/A</v>
      </c>
      <c r="L29" s="145" t="e">
        <f t="shared" si="4"/>
        <v>#N/A</v>
      </c>
      <c r="M29" s="134" t="e">
        <f t="shared" si="5"/>
        <v>#N/A</v>
      </c>
    </row>
    <row r="30" spans="1:13" x14ac:dyDescent="0.2">
      <c r="A30" s="145">
        <v>22</v>
      </c>
      <c r="B30" s="145" t="e">
        <f>+VLOOKUP(A30,'20 km Ride - Section 1'!$A$31:$Y$50,2,FALSE)</f>
        <v>#N/A</v>
      </c>
      <c r="C30" s="145" t="e">
        <f>+VLOOKUP(A30,'20 km Ride - Section 1'!$A$31:$Y$50,3,FALSE)</f>
        <v>#N/A</v>
      </c>
      <c r="D30" s="144">
        <v>1</v>
      </c>
      <c r="E30" s="145" t="e">
        <f>+VLOOKUP(A30,'20 km Ride - Section 1'!$A$31:$Y$50,17,FALSE)</f>
        <v>#N/A</v>
      </c>
      <c r="F30" s="145" t="e">
        <f>+VLOOKUP(A30,'20 km Ride - Section 1'!$A$31:$Y$50,18,FALSE)</f>
        <v>#N/A</v>
      </c>
      <c r="G30" s="145" t="e">
        <f t="shared" si="0"/>
        <v>#N/A</v>
      </c>
      <c r="H30" s="145" t="e">
        <f>+VLOOKUP(A30,'20 km Ride - Section 1'!$A$31:$Y$50,19,FALSE)</f>
        <v>#N/A</v>
      </c>
      <c r="I30" s="146" t="e">
        <f t="shared" si="1"/>
        <v>#N/A</v>
      </c>
      <c r="J30" s="145" t="e">
        <f t="shared" si="2"/>
        <v>#N/A</v>
      </c>
      <c r="K30" s="145" t="e">
        <f t="shared" si="3"/>
        <v>#N/A</v>
      </c>
      <c r="L30" s="145" t="e">
        <f t="shared" si="4"/>
        <v>#N/A</v>
      </c>
      <c r="M30" s="134" t="e">
        <f t="shared" si="5"/>
        <v>#N/A</v>
      </c>
    </row>
    <row r="31" spans="1:13" x14ac:dyDescent="0.2">
      <c r="A31" s="145">
        <v>23</v>
      </c>
      <c r="B31" s="145" t="e">
        <f>+VLOOKUP(A31,'20 km Ride - Section 1'!$A$31:$Y$50,2,FALSE)</f>
        <v>#N/A</v>
      </c>
      <c r="C31" s="145" t="e">
        <f>+VLOOKUP(A31,'20 km Ride - Section 1'!$A$31:$Y$50,3,FALSE)</f>
        <v>#N/A</v>
      </c>
      <c r="D31" s="144">
        <v>1</v>
      </c>
      <c r="E31" s="145" t="e">
        <f>+VLOOKUP(A31,'20 km Ride - Section 1'!$A$31:$Y$50,17,FALSE)</f>
        <v>#N/A</v>
      </c>
      <c r="F31" s="145" t="e">
        <f>+VLOOKUP(A31,'20 km Ride - Section 1'!$A$31:$Y$50,18,FALSE)</f>
        <v>#N/A</v>
      </c>
      <c r="G31" s="145" t="e">
        <f t="shared" si="0"/>
        <v>#N/A</v>
      </c>
      <c r="H31" s="145" t="e">
        <f>+VLOOKUP(A31,'20 km Ride - Section 1'!$A$31:$Y$50,19,FALSE)</f>
        <v>#N/A</v>
      </c>
      <c r="I31" s="146" t="e">
        <f t="shared" si="1"/>
        <v>#N/A</v>
      </c>
      <c r="J31" s="145" t="e">
        <f t="shared" si="2"/>
        <v>#N/A</v>
      </c>
      <c r="K31" s="145" t="e">
        <f t="shared" si="3"/>
        <v>#N/A</v>
      </c>
      <c r="L31" s="145" t="e">
        <f t="shared" si="4"/>
        <v>#N/A</v>
      </c>
      <c r="M31" s="134" t="e">
        <f t="shared" si="5"/>
        <v>#N/A</v>
      </c>
    </row>
    <row r="32" spans="1:13" x14ac:dyDescent="0.2">
      <c r="A32" s="145">
        <v>24</v>
      </c>
      <c r="B32" s="145" t="e">
        <f>+VLOOKUP(A32,'20 km Ride - Section 1'!$A$31:$Y$50,2,FALSE)</f>
        <v>#N/A</v>
      </c>
      <c r="C32" s="145" t="e">
        <f>+VLOOKUP(A32,'20 km Ride - Section 1'!$A$31:$Y$50,3,FALSE)</f>
        <v>#N/A</v>
      </c>
      <c r="D32" s="144">
        <v>1</v>
      </c>
      <c r="E32" s="145" t="e">
        <f>+VLOOKUP(A32,'20 km Ride - Section 1'!$A$31:$Y$50,17,FALSE)</f>
        <v>#N/A</v>
      </c>
      <c r="F32" s="145" t="e">
        <f>+VLOOKUP(A32,'20 km Ride - Section 1'!$A$31:$Y$50,18,FALSE)</f>
        <v>#N/A</v>
      </c>
      <c r="G32" s="145" t="e">
        <f t="shared" si="0"/>
        <v>#N/A</v>
      </c>
      <c r="H32" s="145" t="e">
        <f>+VLOOKUP(A32,'20 km Ride - Section 1'!$A$31:$Y$50,19,FALSE)</f>
        <v>#N/A</v>
      </c>
      <c r="I32" s="146" t="e">
        <f t="shared" si="1"/>
        <v>#N/A</v>
      </c>
      <c r="J32" s="145" t="e">
        <f t="shared" si="2"/>
        <v>#N/A</v>
      </c>
      <c r="K32" s="145" t="e">
        <f t="shared" si="3"/>
        <v>#N/A</v>
      </c>
      <c r="L32" s="145" t="e">
        <f t="shared" si="4"/>
        <v>#N/A</v>
      </c>
      <c r="M32" s="134" t="e">
        <f t="shared" si="5"/>
        <v>#N/A</v>
      </c>
    </row>
    <row r="33" spans="1:13" x14ac:dyDescent="0.2">
      <c r="A33" s="145">
        <v>25</v>
      </c>
      <c r="B33" s="145" t="e">
        <f>+VLOOKUP(A33,'20 km Ride - Section 1'!$A$31:$Y$50,2,FALSE)</f>
        <v>#N/A</v>
      </c>
      <c r="C33" s="145" t="e">
        <f>+VLOOKUP(A33,'20 km Ride - Section 1'!$A$31:$Y$50,3,FALSE)</f>
        <v>#N/A</v>
      </c>
      <c r="D33" s="144">
        <v>1</v>
      </c>
      <c r="E33" s="145" t="e">
        <f>+VLOOKUP(A33,'20 km Ride - Section 1'!$A$31:$Y$50,17,FALSE)</f>
        <v>#N/A</v>
      </c>
      <c r="F33" s="145" t="e">
        <f>+VLOOKUP(A33,'20 km Ride - Section 1'!$A$31:$Y$50,18,FALSE)</f>
        <v>#N/A</v>
      </c>
      <c r="G33" s="145" t="e">
        <f t="shared" si="0"/>
        <v>#N/A</v>
      </c>
      <c r="H33" s="145" t="e">
        <f>+VLOOKUP(A33,'20 km Ride - Section 1'!$A$31:$Y$50,19,FALSE)</f>
        <v>#N/A</v>
      </c>
      <c r="I33" s="146" t="e">
        <f t="shared" si="1"/>
        <v>#N/A</v>
      </c>
      <c r="J33" s="145" t="e">
        <f t="shared" si="2"/>
        <v>#N/A</v>
      </c>
      <c r="K33" s="145" t="e">
        <f t="shared" si="3"/>
        <v>#N/A</v>
      </c>
      <c r="L33" s="145" t="e">
        <f t="shared" si="4"/>
        <v>#N/A</v>
      </c>
      <c r="M33" s="134" t="e">
        <f t="shared" si="5"/>
        <v>#N/A</v>
      </c>
    </row>
    <row r="34" spans="1:13" x14ac:dyDescent="0.2">
      <c r="A34" s="145">
        <v>26</v>
      </c>
      <c r="B34" s="145" t="e">
        <f>+VLOOKUP(A34,'20 km Ride - Section 1'!$A$31:$Y$50,2,FALSE)</f>
        <v>#N/A</v>
      </c>
      <c r="C34" s="145" t="e">
        <f>+VLOOKUP(A34,'20 km Ride - Section 1'!$A$31:$Y$50,3,FALSE)</f>
        <v>#N/A</v>
      </c>
      <c r="D34" s="144">
        <v>1</v>
      </c>
      <c r="E34" s="145" t="e">
        <f>+VLOOKUP(A34,'20 km Ride - Section 1'!$A$31:$Y$50,17,FALSE)</f>
        <v>#N/A</v>
      </c>
      <c r="F34" s="145" t="e">
        <f>+VLOOKUP(A34,'20 km Ride - Section 1'!$A$31:$Y$50,18,FALSE)</f>
        <v>#N/A</v>
      </c>
      <c r="G34" s="145" t="e">
        <f t="shared" si="0"/>
        <v>#N/A</v>
      </c>
      <c r="H34" s="145" t="e">
        <f>+VLOOKUP(A34,'20 km Ride - Section 1'!$A$31:$Y$50,19,FALSE)</f>
        <v>#N/A</v>
      </c>
      <c r="I34" s="146" t="e">
        <f t="shared" si="1"/>
        <v>#N/A</v>
      </c>
      <c r="J34" s="145" t="e">
        <f t="shared" si="2"/>
        <v>#N/A</v>
      </c>
      <c r="K34" s="145" t="e">
        <f t="shared" si="3"/>
        <v>#N/A</v>
      </c>
      <c r="L34" s="145" t="e">
        <f t="shared" si="4"/>
        <v>#N/A</v>
      </c>
      <c r="M34" s="134" t="e">
        <f t="shared" si="5"/>
        <v>#N/A</v>
      </c>
    </row>
    <row r="35" spans="1:13" x14ac:dyDescent="0.2">
      <c r="A35" s="145">
        <v>27</v>
      </c>
      <c r="B35" s="145" t="e">
        <f>+VLOOKUP(A35,'20 km Ride - Section 1'!$A$31:$Y$50,2,FALSE)</f>
        <v>#N/A</v>
      </c>
      <c r="C35" s="145" t="e">
        <f>+VLOOKUP(A35,'20 km Ride - Section 1'!$A$31:$Y$50,3,FALSE)</f>
        <v>#N/A</v>
      </c>
      <c r="D35" s="144">
        <v>1</v>
      </c>
      <c r="E35" s="145" t="e">
        <f>+VLOOKUP(A35,'20 km Ride - Section 1'!$A$31:$Y$50,17,FALSE)</f>
        <v>#N/A</v>
      </c>
      <c r="F35" s="145" t="e">
        <f>+VLOOKUP(A35,'20 km Ride - Section 1'!$A$31:$Y$50,18,FALSE)</f>
        <v>#N/A</v>
      </c>
      <c r="G35" s="145" t="e">
        <f t="shared" si="0"/>
        <v>#N/A</v>
      </c>
      <c r="H35" s="145" t="e">
        <f>+VLOOKUP(A35,'20 km Ride - Section 1'!$A$31:$Y$50,19,FALSE)</f>
        <v>#N/A</v>
      </c>
      <c r="I35" s="146" t="e">
        <f t="shared" si="1"/>
        <v>#N/A</v>
      </c>
      <c r="J35" s="145" t="e">
        <f t="shared" si="2"/>
        <v>#N/A</v>
      </c>
      <c r="K35" s="145" t="e">
        <f t="shared" si="3"/>
        <v>#N/A</v>
      </c>
      <c r="L35" s="145" t="e">
        <f t="shared" si="4"/>
        <v>#N/A</v>
      </c>
      <c r="M35" s="134" t="e">
        <f t="shared" si="5"/>
        <v>#N/A</v>
      </c>
    </row>
    <row r="36" spans="1:13" x14ac:dyDescent="0.2">
      <c r="A36" s="145">
        <v>28</v>
      </c>
      <c r="B36" s="145" t="e">
        <f>+VLOOKUP(A36,'20 km Ride - Section 1'!$A$31:$Y$50,2,FALSE)</f>
        <v>#N/A</v>
      </c>
      <c r="C36" s="145" t="e">
        <f>+VLOOKUP(A36,'20 km Ride - Section 1'!$A$31:$Y$50,3,FALSE)</f>
        <v>#N/A</v>
      </c>
      <c r="D36" s="144">
        <v>1</v>
      </c>
      <c r="E36" s="145" t="e">
        <f>+VLOOKUP(A36,'20 km Ride - Section 1'!$A$31:$Y$50,17,FALSE)</f>
        <v>#N/A</v>
      </c>
      <c r="F36" s="145" t="e">
        <f>+VLOOKUP(A36,'20 km Ride - Section 1'!$A$31:$Y$50,18,FALSE)</f>
        <v>#N/A</v>
      </c>
      <c r="G36" s="145" t="e">
        <f t="shared" si="0"/>
        <v>#N/A</v>
      </c>
      <c r="H36" s="145" t="e">
        <f>+VLOOKUP(A36,'20 km Ride - Section 1'!$A$31:$Y$50,19,FALSE)</f>
        <v>#N/A</v>
      </c>
      <c r="I36" s="146" t="e">
        <f t="shared" si="1"/>
        <v>#N/A</v>
      </c>
      <c r="J36" s="145" t="e">
        <f t="shared" si="2"/>
        <v>#N/A</v>
      </c>
      <c r="K36" s="145" t="e">
        <f t="shared" si="3"/>
        <v>#N/A</v>
      </c>
      <c r="L36" s="145" t="e">
        <f t="shared" si="4"/>
        <v>#N/A</v>
      </c>
      <c r="M36" s="134" t="e">
        <f t="shared" si="5"/>
        <v>#N/A</v>
      </c>
    </row>
    <row r="37" spans="1:13" x14ac:dyDescent="0.2">
      <c r="A37" s="145">
        <v>1</v>
      </c>
      <c r="B37" s="145" t="e">
        <f>+VLOOKUP(A37,'20 km Ride - Section 1'!$A$31:$G$50,4,FALSE)</f>
        <v>#N/A</v>
      </c>
      <c r="C37" s="145" t="e">
        <f>+VLOOKUP(A37,'20 km Ride - Section 1'!$A$31:$G$50,5,FALSE)</f>
        <v>#N/A</v>
      </c>
      <c r="D37" s="144">
        <v>1</v>
      </c>
      <c r="E37" s="145" t="e">
        <f>+VLOOKUP(A37,'20 km Ride - Section 1'!$A$31:$Y$50,17,FALSE)</f>
        <v>#N/A</v>
      </c>
      <c r="F37" s="145" t="e">
        <f>+VLOOKUP(A37,'20 km Ride - Section 1'!$A$31:$Y$50,18,FALSE)</f>
        <v>#N/A</v>
      </c>
      <c r="G37" s="145" t="e">
        <f t="shared" si="0"/>
        <v>#N/A</v>
      </c>
      <c r="H37" s="145" t="e">
        <f>+VLOOKUP(A37,'20 km Ride - Section 1'!$A$31:$Y$50,19,FALSE)</f>
        <v>#N/A</v>
      </c>
      <c r="I37" s="146" t="e">
        <f t="shared" si="1"/>
        <v>#N/A</v>
      </c>
      <c r="J37" s="145" t="e">
        <f t="shared" si="2"/>
        <v>#N/A</v>
      </c>
      <c r="K37" s="145" t="e">
        <f t="shared" si="3"/>
        <v>#N/A</v>
      </c>
      <c r="L37" s="145" t="e">
        <f t="shared" si="4"/>
        <v>#N/A</v>
      </c>
      <c r="M37" s="134" t="e">
        <f t="shared" si="5"/>
        <v>#N/A</v>
      </c>
    </row>
    <row r="38" spans="1:13" x14ac:dyDescent="0.2">
      <c r="A38" s="145">
        <v>2</v>
      </c>
      <c r="B38" s="145" t="e">
        <f>+VLOOKUP(A38,'20 km Ride - Section 1'!$A$31:$G$50,4,FALSE)</f>
        <v>#N/A</v>
      </c>
      <c r="C38" s="145" t="e">
        <f>+VLOOKUP(A38,'20 km Ride - Section 1'!$A$31:$G$50,5,FALSE)</f>
        <v>#N/A</v>
      </c>
      <c r="D38" s="144">
        <v>1</v>
      </c>
      <c r="E38" s="145" t="e">
        <f>+VLOOKUP(A38,'20 km Ride - Section 1'!$A$31:$Y$50,17,FALSE)</f>
        <v>#N/A</v>
      </c>
      <c r="F38" s="145" t="e">
        <f>+VLOOKUP(A38,'20 km Ride - Section 1'!$A$31:$Y$50,18,FALSE)</f>
        <v>#N/A</v>
      </c>
      <c r="G38" s="145" t="e">
        <f t="shared" si="0"/>
        <v>#N/A</v>
      </c>
      <c r="H38" s="145" t="e">
        <f>+VLOOKUP(A38,'20 km Ride - Section 1'!$A$31:$Y$50,19,FALSE)</f>
        <v>#N/A</v>
      </c>
      <c r="I38" s="146" t="e">
        <f t="shared" si="1"/>
        <v>#N/A</v>
      </c>
      <c r="J38" s="145" t="e">
        <f t="shared" si="2"/>
        <v>#N/A</v>
      </c>
      <c r="K38" s="145" t="e">
        <f t="shared" si="3"/>
        <v>#N/A</v>
      </c>
      <c r="L38" s="145" t="e">
        <f t="shared" si="4"/>
        <v>#N/A</v>
      </c>
      <c r="M38" s="134" t="e">
        <f t="shared" si="5"/>
        <v>#N/A</v>
      </c>
    </row>
    <row r="39" spans="1:13" x14ac:dyDescent="0.2">
      <c r="A39" s="145">
        <v>3</v>
      </c>
      <c r="B39" s="145" t="e">
        <f>+VLOOKUP(A39,'20 km Ride - Section 1'!$A$31:$G$50,4,FALSE)</f>
        <v>#N/A</v>
      </c>
      <c r="C39" s="145" t="e">
        <f>+VLOOKUP(A39,'20 km Ride - Section 1'!$A$31:$G$50,5,FALSE)</f>
        <v>#N/A</v>
      </c>
      <c r="D39" s="144">
        <v>1</v>
      </c>
      <c r="E39" s="145" t="e">
        <f>+VLOOKUP(A39,'20 km Ride - Section 1'!$A$31:$Y$50,17,FALSE)</f>
        <v>#N/A</v>
      </c>
      <c r="F39" s="145" t="e">
        <f>+VLOOKUP(A39,'20 km Ride - Section 1'!$A$31:$Y$50,18,FALSE)</f>
        <v>#N/A</v>
      </c>
      <c r="G39" s="145" t="e">
        <f t="shared" si="0"/>
        <v>#N/A</v>
      </c>
      <c r="H39" s="145" t="e">
        <f>+VLOOKUP(A39,'20 km Ride - Section 1'!$A$31:$Y$50,19,FALSE)</f>
        <v>#N/A</v>
      </c>
      <c r="I39" s="146" t="e">
        <f t="shared" si="1"/>
        <v>#N/A</v>
      </c>
      <c r="J39" s="145" t="e">
        <f t="shared" si="2"/>
        <v>#N/A</v>
      </c>
      <c r="K39" s="145" t="e">
        <f t="shared" si="3"/>
        <v>#N/A</v>
      </c>
      <c r="L39" s="145" t="e">
        <f t="shared" si="4"/>
        <v>#N/A</v>
      </c>
      <c r="M39" s="134" t="e">
        <f t="shared" si="5"/>
        <v>#N/A</v>
      </c>
    </row>
    <row r="40" spans="1:13" x14ac:dyDescent="0.2">
      <c r="A40" s="145">
        <v>4</v>
      </c>
      <c r="B40" s="145" t="e">
        <f>+VLOOKUP(A40,'20 km Ride - Section 1'!$A$31:$G$50,4,FALSE)</f>
        <v>#N/A</v>
      </c>
      <c r="C40" s="145" t="e">
        <f>+VLOOKUP(A40,'20 km Ride - Section 1'!$A$31:$G$50,5,FALSE)</f>
        <v>#N/A</v>
      </c>
      <c r="D40" s="144">
        <v>1</v>
      </c>
      <c r="E40" s="145" t="e">
        <f>+VLOOKUP(A40,'20 km Ride - Section 1'!$A$31:$Y$50,17,FALSE)</f>
        <v>#N/A</v>
      </c>
      <c r="F40" s="145" t="e">
        <f>+VLOOKUP(A40,'20 km Ride - Section 1'!$A$31:$Y$50,18,FALSE)</f>
        <v>#N/A</v>
      </c>
      <c r="G40" s="145" t="e">
        <f t="shared" si="0"/>
        <v>#N/A</v>
      </c>
      <c r="H40" s="145" t="e">
        <f>+VLOOKUP(A40,'20 km Ride - Section 1'!$A$31:$Y$50,19,FALSE)</f>
        <v>#N/A</v>
      </c>
      <c r="I40" s="146" t="e">
        <f t="shared" si="1"/>
        <v>#N/A</v>
      </c>
      <c r="J40" s="145" t="e">
        <f t="shared" si="2"/>
        <v>#N/A</v>
      </c>
      <c r="K40" s="145" t="e">
        <f t="shared" si="3"/>
        <v>#N/A</v>
      </c>
      <c r="L40" s="145" t="e">
        <f t="shared" si="4"/>
        <v>#N/A</v>
      </c>
      <c r="M40" s="134" t="e">
        <f t="shared" si="5"/>
        <v>#N/A</v>
      </c>
    </row>
    <row r="41" spans="1:13" x14ac:dyDescent="0.2">
      <c r="A41" s="145">
        <v>5</v>
      </c>
      <c r="B41" s="145" t="e">
        <f>+VLOOKUP(A41,'20 km Ride - Section 1'!$A$31:$G$50,4,FALSE)</f>
        <v>#N/A</v>
      </c>
      <c r="C41" s="145" t="e">
        <f>+VLOOKUP(A41,'20 km Ride - Section 1'!$A$31:$G$50,5,FALSE)</f>
        <v>#N/A</v>
      </c>
      <c r="D41" s="144">
        <v>1</v>
      </c>
      <c r="E41" s="145" t="e">
        <f>+VLOOKUP(A41,'20 km Ride - Section 1'!$A$31:$Y$50,17,FALSE)</f>
        <v>#N/A</v>
      </c>
      <c r="F41" s="145" t="e">
        <f>+VLOOKUP(A41,'20 km Ride - Section 1'!$A$31:$Y$50,18,FALSE)</f>
        <v>#N/A</v>
      </c>
      <c r="G41" s="145" t="e">
        <f t="shared" si="0"/>
        <v>#N/A</v>
      </c>
      <c r="H41" s="145" t="e">
        <f>+VLOOKUP(A41,'20 km Ride - Section 1'!$A$31:$Y$50,19,FALSE)</f>
        <v>#N/A</v>
      </c>
      <c r="I41" s="146" t="e">
        <f t="shared" ref="I41:I72" si="6">+(C$2-H41)/C$2</f>
        <v>#N/A</v>
      </c>
      <c r="J41" s="145" t="e">
        <f t="shared" si="2"/>
        <v>#N/A</v>
      </c>
      <c r="K41" s="145" t="e">
        <f t="shared" si="3"/>
        <v>#N/A</v>
      </c>
      <c r="L41" s="145" t="e">
        <f t="shared" si="4"/>
        <v>#N/A</v>
      </c>
      <c r="M41" s="134" t="e">
        <f t="shared" si="5"/>
        <v>#N/A</v>
      </c>
    </row>
    <row r="42" spans="1:13" x14ac:dyDescent="0.2">
      <c r="A42" s="145">
        <v>6</v>
      </c>
      <c r="B42" s="145" t="e">
        <f>+VLOOKUP(A42,'20 km Ride - Section 1'!$A$31:$G$50,4,FALSE)</f>
        <v>#N/A</v>
      </c>
      <c r="C42" s="145" t="e">
        <f>+VLOOKUP(A42,'20 km Ride - Section 1'!$A$31:$G$50,5,FALSE)</f>
        <v>#N/A</v>
      </c>
      <c r="D42" s="144">
        <v>1</v>
      </c>
      <c r="E42" s="145" t="e">
        <f>+VLOOKUP(A42,'20 km Ride - Section 1'!$A$31:$Y$50,17,FALSE)</f>
        <v>#N/A</v>
      </c>
      <c r="F42" s="145" t="e">
        <f>+VLOOKUP(A42,'20 km Ride - Section 1'!$A$31:$Y$50,18,FALSE)</f>
        <v>#N/A</v>
      </c>
      <c r="G42" s="145" t="e">
        <f t="shared" si="0"/>
        <v>#N/A</v>
      </c>
      <c r="H42" s="145" t="e">
        <f>+VLOOKUP(A42,'20 km Ride - Section 1'!$A$31:$Y$50,19,FALSE)</f>
        <v>#N/A</v>
      </c>
      <c r="I42" s="146" t="e">
        <f t="shared" si="6"/>
        <v>#N/A</v>
      </c>
      <c r="J42" s="145" t="e">
        <f t="shared" si="2"/>
        <v>#N/A</v>
      </c>
      <c r="K42" s="145" t="e">
        <f t="shared" si="3"/>
        <v>#N/A</v>
      </c>
      <c r="L42" s="145" t="e">
        <f t="shared" si="4"/>
        <v>#N/A</v>
      </c>
      <c r="M42" s="134" t="e">
        <f t="shared" si="5"/>
        <v>#N/A</v>
      </c>
    </row>
    <row r="43" spans="1:13" x14ac:dyDescent="0.2">
      <c r="A43" s="145">
        <v>7</v>
      </c>
      <c r="B43" s="145" t="e">
        <f>+VLOOKUP(A43,'20 km Ride - Section 1'!$A$31:$G$50,4,FALSE)</f>
        <v>#N/A</v>
      </c>
      <c r="C43" s="145" t="e">
        <f>+VLOOKUP(A43,'20 km Ride - Section 1'!$A$31:$G$50,5,FALSE)</f>
        <v>#N/A</v>
      </c>
      <c r="D43" s="144">
        <v>1</v>
      </c>
      <c r="E43" s="145" t="e">
        <f>+VLOOKUP(A43,'20 km Ride - Section 1'!$A$31:$Y$50,17,FALSE)</f>
        <v>#N/A</v>
      </c>
      <c r="F43" s="145" t="e">
        <f>+VLOOKUP(A43,'20 km Ride - Section 1'!$A$31:$Y$50,18,FALSE)</f>
        <v>#N/A</v>
      </c>
      <c r="G43" s="145" t="e">
        <f t="shared" si="0"/>
        <v>#N/A</v>
      </c>
      <c r="H43" s="145" t="e">
        <f>+VLOOKUP(A43,'20 km Ride - Section 1'!$A$31:$Y$50,19,FALSE)</f>
        <v>#N/A</v>
      </c>
      <c r="I43" s="146" t="e">
        <f t="shared" si="6"/>
        <v>#N/A</v>
      </c>
      <c r="J43" s="145" t="e">
        <f t="shared" si="2"/>
        <v>#N/A</v>
      </c>
      <c r="K43" s="145" t="e">
        <f t="shared" si="3"/>
        <v>#N/A</v>
      </c>
      <c r="L43" s="145" t="e">
        <f t="shared" si="4"/>
        <v>#N/A</v>
      </c>
      <c r="M43" s="134" t="e">
        <f t="shared" si="5"/>
        <v>#N/A</v>
      </c>
    </row>
    <row r="44" spans="1:13" x14ac:dyDescent="0.2">
      <c r="A44" s="145">
        <v>8</v>
      </c>
      <c r="B44" s="145" t="e">
        <f>+VLOOKUP(A44,'20 km Ride - Section 1'!$A$31:$G$50,4,FALSE)</f>
        <v>#N/A</v>
      </c>
      <c r="C44" s="145" t="e">
        <f>+VLOOKUP(A44,'20 km Ride - Section 1'!$A$31:$G$50,5,FALSE)</f>
        <v>#N/A</v>
      </c>
      <c r="D44" s="144">
        <v>1</v>
      </c>
      <c r="E44" s="145" t="e">
        <f>+VLOOKUP(A44,'20 km Ride - Section 1'!$A$31:$Y$50,17,FALSE)</f>
        <v>#N/A</v>
      </c>
      <c r="F44" s="145" t="e">
        <f>+VLOOKUP(A44,'20 km Ride - Section 1'!$A$31:$Y$50,18,FALSE)</f>
        <v>#N/A</v>
      </c>
      <c r="G44" s="145" t="e">
        <f t="shared" si="0"/>
        <v>#N/A</v>
      </c>
      <c r="H44" s="145" t="e">
        <f>+VLOOKUP(A44,'20 km Ride - Section 1'!$A$31:$Y$50,19,FALSE)</f>
        <v>#N/A</v>
      </c>
      <c r="I44" s="146" t="e">
        <f t="shared" si="6"/>
        <v>#N/A</v>
      </c>
      <c r="J44" s="145" t="e">
        <f t="shared" si="2"/>
        <v>#N/A</v>
      </c>
      <c r="K44" s="145" t="e">
        <f t="shared" si="3"/>
        <v>#N/A</v>
      </c>
      <c r="L44" s="145" t="e">
        <f t="shared" si="4"/>
        <v>#N/A</v>
      </c>
      <c r="M44" s="134" t="e">
        <f t="shared" si="5"/>
        <v>#N/A</v>
      </c>
    </row>
    <row r="45" spans="1:13" x14ac:dyDescent="0.2">
      <c r="A45" s="145">
        <v>9</v>
      </c>
      <c r="B45" s="145" t="e">
        <f>+VLOOKUP(A45,'20 km Ride - Section 1'!$A$31:$G$50,4,FALSE)</f>
        <v>#N/A</v>
      </c>
      <c r="C45" s="145" t="e">
        <f>+VLOOKUP(A45,'20 km Ride - Section 1'!$A$31:$G$50,5,FALSE)</f>
        <v>#N/A</v>
      </c>
      <c r="D45" s="144">
        <v>1</v>
      </c>
      <c r="E45" s="145" t="e">
        <f>+VLOOKUP(A45,'20 km Ride - Section 1'!$A$31:$Y$50,17,FALSE)</f>
        <v>#N/A</v>
      </c>
      <c r="F45" s="145" t="e">
        <f>+VLOOKUP(A45,'20 km Ride - Section 1'!$A$31:$Y$50,18,FALSE)</f>
        <v>#N/A</v>
      </c>
      <c r="G45" s="145" t="e">
        <f t="shared" si="0"/>
        <v>#N/A</v>
      </c>
      <c r="H45" s="145" t="e">
        <f>+VLOOKUP(A45,'20 km Ride - Section 1'!$A$31:$Y$50,19,FALSE)</f>
        <v>#N/A</v>
      </c>
      <c r="I45" s="146" t="e">
        <f t="shared" si="6"/>
        <v>#N/A</v>
      </c>
      <c r="J45" s="145" t="e">
        <f t="shared" si="2"/>
        <v>#N/A</v>
      </c>
      <c r="K45" s="145" t="e">
        <f t="shared" si="3"/>
        <v>#N/A</v>
      </c>
      <c r="L45" s="145" t="e">
        <f t="shared" si="4"/>
        <v>#N/A</v>
      </c>
      <c r="M45" s="134" t="e">
        <f t="shared" si="5"/>
        <v>#N/A</v>
      </c>
    </row>
    <row r="46" spans="1:13" x14ac:dyDescent="0.2">
      <c r="A46" s="145">
        <v>10</v>
      </c>
      <c r="B46" s="145" t="e">
        <f>+VLOOKUP(A46,'20 km Ride - Section 1'!$A$31:$G$50,4,FALSE)</f>
        <v>#N/A</v>
      </c>
      <c r="C46" s="145" t="e">
        <f>+VLOOKUP(A46,'20 km Ride - Section 1'!$A$31:$G$50,5,FALSE)</f>
        <v>#N/A</v>
      </c>
      <c r="D46" s="144">
        <v>1</v>
      </c>
      <c r="E46" s="145" t="e">
        <f>+VLOOKUP(A46,'20 km Ride - Section 1'!$A$31:$Y$50,17,FALSE)</f>
        <v>#N/A</v>
      </c>
      <c r="F46" s="145" t="e">
        <f>+VLOOKUP(A46,'20 km Ride - Section 1'!$A$31:$Y$50,18,FALSE)</f>
        <v>#N/A</v>
      </c>
      <c r="G46" s="145" t="e">
        <f t="shared" si="0"/>
        <v>#N/A</v>
      </c>
      <c r="H46" s="145" t="e">
        <f>+VLOOKUP(A46,'20 km Ride - Section 1'!$A$31:$Y$50,19,FALSE)</f>
        <v>#N/A</v>
      </c>
      <c r="I46" s="146" t="e">
        <f t="shared" si="6"/>
        <v>#N/A</v>
      </c>
      <c r="J46" s="145" t="e">
        <f t="shared" si="2"/>
        <v>#N/A</v>
      </c>
      <c r="K46" s="145" t="e">
        <f t="shared" si="3"/>
        <v>#N/A</v>
      </c>
      <c r="L46" s="145" t="e">
        <f t="shared" si="4"/>
        <v>#N/A</v>
      </c>
      <c r="M46" s="134" t="e">
        <f t="shared" si="5"/>
        <v>#N/A</v>
      </c>
    </row>
    <row r="47" spans="1:13" x14ac:dyDescent="0.2">
      <c r="A47" s="145">
        <v>11</v>
      </c>
      <c r="B47" s="145" t="e">
        <f>+VLOOKUP(A47,'20 km Ride - Section 1'!$A$31:$G$50,4,FALSE)</f>
        <v>#N/A</v>
      </c>
      <c r="C47" s="145" t="e">
        <f>+VLOOKUP(A47,'20 km Ride - Section 1'!$A$31:$G$50,5,FALSE)</f>
        <v>#N/A</v>
      </c>
      <c r="D47" s="144">
        <v>1</v>
      </c>
      <c r="E47" s="145" t="e">
        <f>+VLOOKUP(A47,'20 km Ride - Section 1'!$A$31:$Y$50,17,FALSE)</f>
        <v>#N/A</v>
      </c>
      <c r="F47" s="145" t="e">
        <f>+VLOOKUP(A47,'20 km Ride - Section 1'!$A$31:$Y$50,18,FALSE)</f>
        <v>#N/A</v>
      </c>
      <c r="G47" s="145" t="e">
        <f t="shared" si="0"/>
        <v>#N/A</v>
      </c>
      <c r="H47" s="145" t="e">
        <f>+VLOOKUP(A47,'20 km Ride - Section 1'!$A$31:$Y$50,19,FALSE)</f>
        <v>#N/A</v>
      </c>
      <c r="I47" s="146" t="e">
        <f t="shared" si="6"/>
        <v>#N/A</v>
      </c>
      <c r="J47" s="145" t="e">
        <f t="shared" si="2"/>
        <v>#N/A</v>
      </c>
      <c r="K47" s="145" t="e">
        <f t="shared" si="3"/>
        <v>#N/A</v>
      </c>
      <c r="L47" s="145" t="e">
        <f t="shared" si="4"/>
        <v>#N/A</v>
      </c>
      <c r="M47" s="134" t="e">
        <f t="shared" si="5"/>
        <v>#N/A</v>
      </c>
    </row>
    <row r="48" spans="1:13" x14ac:dyDescent="0.2">
      <c r="A48" s="145">
        <v>12</v>
      </c>
      <c r="B48" s="145" t="e">
        <f>+VLOOKUP(A48,'20 km Ride - Section 1'!$A$31:$G$50,4,FALSE)</f>
        <v>#N/A</v>
      </c>
      <c r="C48" s="145" t="e">
        <f>+VLOOKUP(A48,'20 km Ride - Section 1'!$A$31:$G$50,5,FALSE)</f>
        <v>#N/A</v>
      </c>
      <c r="D48" s="144">
        <v>1</v>
      </c>
      <c r="E48" s="145" t="e">
        <f>+VLOOKUP(A48,'20 km Ride - Section 1'!$A$31:$Y$50,17,FALSE)</f>
        <v>#N/A</v>
      </c>
      <c r="F48" s="145" t="e">
        <f>+VLOOKUP(A48,'20 km Ride - Section 1'!$A$31:$Y$50,18,FALSE)</f>
        <v>#N/A</v>
      </c>
      <c r="G48" s="145" t="e">
        <f t="shared" si="0"/>
        <v>#N/A</v>
      </c>
      <c r="H48" s="145" t="e">
        <f>+VLOOKUP(A48,'20 km Ride - Section 1'!$A$31:$Y$50,19,FALSE)</f>
        <v>#N/A</v>
      </c>
      <c r="I48" s="146" t="e">
        <f t="shared" si="6"/>
        <v>#N/A</v>
      </c>
      <c r="J48" s="145" t="e">
        <f t="shared" si="2"/>
        <v>#N/A</v>
      </c>
      <c r="K48" s="145" t="e">
        <f t="shared" si="3"/>
        <v>#N/A</v>
      </c>
      <c r="L48" s="145" t="e">
        <f t="shared" si="4"/>
        <v>#N/A</v>
      </c>
      <c r="M48" s="134" t="e">
        <f t="shared" si="5"/>
        <v>#N/A</v>
      </c>
    </row>
    <row r="49" spans="1:13" x14ac:dyDescent="0.2">
      <c r="A49" s="145">
        <v>13</v>
      </c>
      <c r="B49" s="145" t="e">
        <f>+VLOOKUP(A49,'20 km Ride - Section 1'!$A$31:$G$50,4,FALSE)</f>
        <v>#N/A</v>
      </c>
      <c r="C49" s="145" t="e">
        <f>+VLOOKUP(A49,'20 km Ride - Section 1'!$A$31:$G$50,5,FALSE)</f>
        <v>#N/A</v>
      </c>
      <c r="D49" s="144">
        <v>1</v>
      </c>
      <c r="E49" s="145" t="e">
        <f>+VLOOKUP(A49,'20 km Ride - Section 1'!$A$31:$Y$50,17,FALSE)</f>
        <v>#N/A</v>
      </c>
      <c r="F49" s="145" t="e">
        <f>+VLOOKUP(A49,'20 km Ride - Section 1'!$A$31:$Y$50,18,FALSE)</f>
        <v>#N/A</v>
      </c>
      <c r="G49" s="145" t="e">
        <f t="shared" si="0"/>
        <v>#N/A</v>
      </c>
      <c r="H49" s="145" t="e">
        <f>+VLOOKUP(A49,'20 km Ride - Section 1'!$A$31:$Y$50,19,FALSE)</f>
        <v>#N/A</v>
      </c>
      <c r="I49" s="146" t="e">
        <f t="shared" si="6"/>
        <v>#N/A</v>
      </c>
      <c r="J49" s="145" t="e">
        <f t="shared" si="2"/>
        <v>#N/A</v>
      </c>
      <c r="K49" s="145" t="e">
        <f t="shared" si="3"/>
        <v>#N/A</v>
      </c>
      <c r="L49" s="145" t="e">
        <f t="shared" si="4"/>
        <v>#N/A</v>
      </c>
      <c r="M49" s="134" t="e">
        <f t="shared" si="5"/>
        <v>#N/A</v>
      </c>
    </row>
    <row r="50" spans="1:13" x14ac:dyDescent="0.2">
      <c r="A50" s="145">
        <v>14</v>
      </c>
      <c r="B50" s="145" t="e">
        <f>+VLOOKUP(A50,'20 km Ride - Section 1'!$A$31:$G$50,4,FALSE)</f>
        <v>#N/A</v>
      </c>
      <c r="C50" s="145" t="e">
        <f>+VLOOKUP(A50,'20 km Ride - Section 1'!$A$31:$G$50,5,FALSE)</f>
        <v>#N/A</v>
      </c>
      <c r="D50" s="144">
        <v>1</v>
      </c>
      <c r="E50" s="145" t="e">
        <f>+VLOOKUP(A50,'20 km Ride - Section 1'!$A$31:$Y$50,17,FALSE)</f>
        <v>#N/A</v>
      </c>
      <c r="F50" s="145" t="e">
        <f>+VLOOKUP(A50,'20 km Ride - Section 1'!$A$31:$Y$50,18,FALSE)</f>
        <v>#N/A</v>
      </c>
      <c r="G50" s="145" t="e">
        <f t="shared" si="0"/>
        <v>#N/A</v>
      </c>
      <c r="H50" s="145" t="e">
        <f>+VLOOKUP(A50,'20 km Ride - Section 1'!$A$31:$Y$50,19,FALSE)</f>
        <v>#N/A</v>
      </c>
      <c r="I50" s="146" t="e">
        <f t="shared" si="6"/>
        <v>#N/A</v>
      </c>
      <c r="J50" s="145" t="e">
        <f t="shared" si="2"/>
        <v>#N/A</v>
      </c>
      <c r="K50" s="145" t="e">
        <f t="shared" si="3"/>
        <v>#N/A</v>
      </c>
      <c r="L50" s="145" t="e">
        <f t="shared" si="4"/>
        <v>#N/A</v>
      </c>
      <c r="M50" s="134" t="e">
        <f t="shared" si="5"/>
        <v>#N/A</v>
      </c>
    </row>
    <row r="51" spans="1:13" x14ac:dyDescent="0.2">
      <c r="A51" s="145">
        <v>15</v>
      </c>
      <c r="B51" s="145" t="e">
        <f>+VLOOKUP(A51,'20 km Ride - Section 1'!$A$31:$G$50,4,FALSE)</f>
        <v>#N/A</v>
      </c>
      <c r="C51" s="145" t="e">
        <f>+VLOOKUP(A51,'20 km Ride - Section 1'!$A$31:$G$50,5,FALSE)</f>
        <v>#N/A</v>
      </c>
      <c r="D51" s="144">
        <v>1</v>
      </c>
      <c r="E51" s="145" t="e">
        <f>+VLOOKUP(A51,'20 km Ride - Section 1'!$A$31:$Y$50,17,FALSE)</f>
        <v>#N/A</v>
      </c>
      <c r="F51" s="145" t="e">
        <f>+VLOOKUP(A51,'20 km Ride - Section 1'!$A$31:$Y$50,18,FALSE)</f>
        <v>#N/A</v>
      </c>
      <c r="G51" s="145" t="e">
        <f t="shared" si="0"/>
        <v>#N/A</v>
      </c>
      <c r="H51" s="145" t="e">
        <f>+VLOOKUP(A51,'20 km Ride - Section 1'!$A$31:$Y$50,19,FALSE)</f>
        <v>#N/A</v>
      </c>
      <c r="I51" s="146" t="e">
        <f t="shared" si="6"/>
        <v>#N/A</v>
      </c>
      <c r="J51" s="145" t="e">
        <f t="shared" si="2"/>
        <v>#N/A</v>
      </c>
      <c r="K51" s="145" t="e">
        <f t="shared" si="3"/>
        <v>#N/A</v>
      </c>
      <c r="L51" s="145" t="e">
        <f t="shared" si="4"/>
        <v>#N/A</v>
      </c>
      <c r="M51" s="134" t="e">
        <f t="shared" si="5"/>
        <v>#N/A</v>
      </c>
    </row>
    <row r="52" spans="1:13" x14ac:dyDescent="0.2">
      <c r="A52" s="145">
        <v>16</v>
      </c>
      <c r="B52" s="145" t="e">
        <f>+VLOOKUP(A52,'20 km Ride - Section 1'!$A$31:$G$50,4,FALSE)</f>
        <v>#N/A</v>
      </c>
      <c r="C52" s="145" t="e">
        <f>+VLOOKUP(A52,'20 km Ride - Section 1'!$A$31:$G$50,5,FALSE)</f>
        <v>#N/A</v>
      </c>
      <c r="D52" s="144">
        <v>1</v>
      </c>
      <c r="E52" s="145" t="e">
        <f>+VLOOKUP(A52,'20 km Ride - Section 1'!$A$31:$Y$50,17,FALSE)</f>
        <v>#N/A</v>
      </c>
      <c r="F52" s="145" t="e">
        <f>+VLOOKUP(A52,'20 km Ride - Section 1'!$A$31:$Y$50,18,FALSE)</f>
        <v>#N/A</v>
      </c>
      <c r="G52" s="145" t="e">
        <f t="shared" si="0"/>
        <v>#N/A</v>
      </c>
      <c r="H52" s="145" t="e">
        <f>+VLOOKUP(A52,'20 km Ride - Section 1'!$A$31:$Y$50,19,FALSE)</f>
        <v>#N/A</v>
      </c>
      <c r="I52" s="146" t="e">
        <f t="shared" si="6"/>
        <v>#N/A</v>
      </c>
      <c r="J52" s="145" t="e">
        <f t="shared" si="2"/>
        <v>#N/A</v>
      </c>
      <c r="K52" s="145" t="e">
        <f t="shared" si="3"/>
        <v>#N/A</v>
      </c>
      <c r="L52" s="145" t="e">
        <f t="shared" si="4"/>
        <v>#N/A</v>
      </c>
      <c r="M52" s="134" t="e">
        <f t="shared" si="5"/>
        <v>#N/A</v>
      </c>
    </row>
    <row r="53" spans="1:13" x14ac:dyDescent="0.2">
      <c r="A53" s="145">
        <v>17</v>
      </c>
      <c r="B53" s="145" t="e">
        <f>+VLOOKUP(A53,'20 km Ride - Section 1'!$A$31:$G$50,4,FALSE)</f>
        <v>#N/A</v>
      </c>
      <c r="C53" s="145" t="e">
        <f>+VLOOKUP(A53,'20 km Ride - Section 1'!$A$31:$G$50,5,FALSE)</f>
        <v>#N/A</v>
      </c>
      <c r="D53" s="144">
        <v>1</v>
      </c>
      <c r="E53" s="145" t="e">
        <f>+VLOOKUP(A53,'20 km Ride - Section 1'!$A$31:$Y$50,17,FALSE)</f>
        <v>#N/A</v>
      </c>
      <c r="F53" s="145" t="e">
        <f>+VLOOKUP(A53,'20 km Ride - Section 1'!$A$31:$Y$50,18,FALSE)</f>
        <v>#N/A</v>
      </c>
      <c r="G53" s="145" t="e">
        <f t="shared" si="0"/>
        <v>#N/A</v>
      </c>
      <c r="H53" s="145" t="e">
        <f>+VLOOKUP(A53,'20 km Ride - Section 1'!$A$31:$Y$50,19,FALSE)</f>
        <v>#N/A</v>
      </c>
      <c r="I53" s="146" t="e">
        <f t="shared" si="6"/>
        <v>#N/A</v>
      </c>
      <c r="J53" s="145" t="e">
        <f t="shared" si="2"/>
        <v>#N/A</v>
      </c>
      <c r="K53" s="145" t="e">
        <f t="shared" si="3"/>
        <v>#N/A</v>
      </c>
      <c r="L53" s="145" t="e">
        <f t="shared" si="4"/>
        <v>#N/A</v>
      </c>
      <c r="M53" s="134" t="e">
        <f t="shared" si="5"/>
        <v>#N/A</v>
      </c>
    </row>
    <row r="54" spans="1:13" x14ac:dyDescent="0.2">
      <c r="A54" s="145">
        <v>18</v>
      </c>
      <c r="B54" s="145" t="e">
        <f>+VLOOKUP(A54,'20 km Ride - Section 1'!$A$31:$G$50,4,FALSE)</f>
        <v>#N/A</v>
      </c>
      <c r="C54" s="145" t="e">
        <f>+VLOOKUP(A54,'20 km Ride - Section 1'!$A$31:$G$50,5,FALSE)</f>
        <v>#N/A</v>
      </c>
      <c r="D54" s="144">
        <v>1</v>
      </c>
      <c r="E54" s="145" t="e">
        <f>+VLOOKUP(A54,'20 km Ride - Section 1'!$A$31:$Y$50,17,FALSE)</f>
        <v>#N/A</v>
      </c>
      <c r="F54" s="145" t="e">
        <f>+VLOOKUP(A54,'20 km Ride - Section 1'!$A$31:$Y$50,18,FALSE)</f>
        <v>#N/A</v>
      </c>
      <c r="G54" s="145" t="e">
        <f t="shared" si="0"/>
        <v>#N/A</v>
      </c>
      <c r="H54" s="145" t="e">
        <f>+VLOOKUP(A54,'20 km Ride - Section 1'!$A$31:$Y$50,19,FALSE)</f>
        <v>#N/A</v>
      </c>
      <c r="I54" s="146" t="e">
        <f t="shared" si="6"/>
        <v>#N/A</v>
      </c>
      <c r="J54" s="145" t="e">
        <f t="shared" si="2"/>
        <v>#N/A</v>
      </c>
      <c r="K54" s="145" t="e">
        <f t="shared" si="3"/>
        <v>#N/A</v>
      </c>
      <c r="L54" s="145" t="e">
        <f t="shared" si="4"/>
        <v>#N/A</v>
      </c>
      <c r="M54" s="134" t="e">
        <f t="shared" si="5"/>
        <v>#N/A</v>
      </c>
    </row>
    <row r="55" spans="1:13" x14ac:dyDescent="0.2">
      <c r="A55" s="145">
        <v>19</v>
      </c>
      <c r="B55" s="145" t="e">
        <f>+VLOOKUP(A55,'20 km Ride - Section 1'!$A$31:$G$50,4,FALSE)</f>
        <v>#N/A</v>
      </c>
      <c r="C55" s="145" t="e">
        <f>+VLOOKUP(A55,'20 km Ride - Section 1'!$A$31:$G$50,5,FALSE)</f>
        <v>#N/A</v>
      </c>
      <c r="D55" s="144">
        <v>1</v>
      </c>
      <c r="E55" s="145" t="e">
        <f>+VLOOKUP(A55,'20 km Ride - Section 1'!$A$31:$Y$50,17,FALSE)</f>
        <v>#N/A</v>
      </c>
      <c r="F55" s="145" t="e">
        <f>+VLOOKUP(A55,'20 km Ride - Section 1'!$A$31:$Y$50,18,FALSE)</f>
        <v>#N/A</v>
      </c>
      <c r="G55" s="145" t="e">
        <f t="shared" si="0"/>
        <v>#N/A</v>
      </c>
      <c r="H55" s="145" t="e">
        <f>+VLOOKUP(A55,'20 km Ride - Section 1'!$A$31:$Y$50,19,FALSE)</f>
        <v>#N/A</v>
      </c>
      <c r="I55" s="146" t="e">
        <f t="shared" si="6"/>
        <v>#N/A</v>
      </c>
      <c r="J55" s="145" t="e">
        <f t="shared" si="2"/>
        <v>#N/A</v>
      </c>
      <c r="K55" s="145" t="e">
        <f t="shared" si="3"/>
        <v>#N/A</v>
      </c>
      <c r="L55" s="145" t="e">
        <f t="shared" si="4"/>
        <v>#N/A</v>
      </c>
      <c r="M55" s="134" t="e">
        <f t="shared" si="5"/>
        <v>#N/A</v>
      </c>
    </row>
    <row r="56" spans="1:13" x14ac:dyDescent="0.2">
      <c r="A56" s="145">
        <v>20</v>
      </c>
      <c r="B56" s="145" t="e">
        <f>+VLOOKUP(A56,'20 km Ride - Section 1'!$A$31:$G$50,4,FALSE)</f>
        <v>#N/A</v>
      </c>
      <c r="C56" s="145" t="e">
        <f>+VLOOKUP(A56,'20 km Ride - Section 1'!$A$31:$G$50,5,FALSE)</f>
        <v>#N/A</v>
      </c>
      <c r="D56" s="144">
        <v>1</v>
      </c>
      <c r="E56" s="145" t="e">
        <f>+VLOOKUP(A56,'20 km Ride - Section 1'!$A$31:$Y$50,17,FALSE)</f>
        <v>#N/A</v>
      </c>
      <c r="F56" s="145" t="e">
        <f>+VLOOKUP(A56,'20 km Ride - Section 1'!$A$31:$Y$50,18,FALSE)</f>
        <v>#N/A</v>
      </c>
      <c r="G56" s="145" t="e">
        <f t="shared" si="0"/>
        <v>#N/A</v>
      </c>
      <c r="H56" s="145" t="e">
        <f>+VLOOKUP(A56,'20 km Ride - Section 1'!$A$31:$Y$50,19,FALSE)</f>
        <v>#N/A</v>
      </c>
      <c r="I56" s="146" t="e">
        <f t="shared" si="6"/>
        <v>#N/A</v>
      </c>
      <c r="J56" s="145" t="e">
        <f t="shared" si="2"/>
        <v>#N/A</v>
      </c>
      <c r="K56" s="145" t="e">
        <f t="shared" si="3"/>
        <v>#N/A</v>
      </c>
      <c r="L56" s="145" t="e">
        <f t="shared" si="4"/>
        <v>#N/A</v>
      </c>
      <c r="M56" s="134" t="e">
        <f t="shared" si="5"/>
        <v>#N/A</v>
      </c>
    </row>
    <row r="57" spans="1:13" x14ac:dyDescent="0.2">
      <c r="A57" s="145">
        <v>21</v>
      </c>
      <c r="B57" s="145" t="e">
        <f>+VLOOKUP(A57,'20 km Ride - Section 1'!$A$31:$G$50,4,FALSE)</f>
        <v>#N/A</v>
      </c>
      <c r="C57" s="145" t="e">
        <f>+VLOOKUP(A57,'20 km Ride - Section 1'!$A$31:$G$50,5,FALSE)</f>
        <v>#N/A</v>
      </c>
      <c r="D57" s="144">
        <v>1</v>
      </c>
      <c r="E57" s="145" t="e">
        <f>+VLOOKUP(A57,'20 km Ride - Section 1'!$A$31:$Y$50,17,FALSE)</f>
        <v>#N/A</v>
      </c>
      <c r="F57" s="145" t="e">
        <f>+VLOOKUP(A57,'20 km Ride - Section 1'!$A$31:$Y$50,18,FALSE)</f>
        <v>#N/A</v>
      </c>
      <c r="G57" s="145" t="e">
        <f t="shared" si="0"/>
        <v>#N/A</v>
      </c>
      <c r="H57" s="145" t="e">
        <f>+VLOOKUP(A57,'20 km Ride - Section 1'!$A$31:$Y$50,19,FALSE)</f>
        <v>#N/A</v>
      </c>
      <c r="I57" s="146" t="e">
        <f t="shared" si="6"/>
        <v>#N/A</v>
      </c>
      <c r="J57" s="145" t="e">
        <f t="shared" si="2"/>
        <v>#N/A</v>
      </c>
      <c r="K57" s="145" t="e">
        <f t="shared" si="3"/>
        <v>#N/A</v>
      </c>
      <c r="L57" s="145" t="e">
        <f t="shared" si="4"/>
        <v>#N/A</v>
      </c>
      <c r="M57" s="134" t="e">
        <f t="shared" si="5"/>
        <v>#N/A</v>
      </c>
    </row>
    <row r="58" spans="1:13" x14ac:dyDescent="0.2">
      <c r="A58" s="145">
        <v>22</v>
      </c>
      <c r="B58" s="145" t="e">
        <f>+VLOOKUP(A58,'20 km Ride - Section 1'!$A$31:$G$50,4,FALSE)</f>
        <v>#N/A</v>
      </c>
      <c r="C58" s="145" t="e">
        <f>+VLOOKUP(A58,'20 km Ride - Section 1'!$A$31:$G$50,5,FALSE)</f>
        <v>#N/A</v>
      </c>
      <c r="D58" s="144">
        <v>1</v>
      </c>
      <c r="E58" s="145" t="e">
        <f>+VLOOKUP(A58,'20 km Ride - Section 1'!$A$31:$Y$50,17,FALSE)</f>
        <v>#N/A</v>
      </c>
      <c r="F58" s="145" t="e">
        <f>+VLOOKUP(A58,'20 km Ride - Section 1'!$A$31:$Y$50,18,FALSE)</f>
        <v>#N/A</v>
      </c>
      <c r="G58" s="145" t="e">
        <f t="shared" si="0"/>
        <v>#N/A</v>
      </c>
      <c r="H58" s="145" t="e">
        <f>+VLOOKUP(A58,'20 km Ride - Section 1'!$A$31:$Y$50,19,FALSE)</f>
        <v>#N/A</v>
      </c>
      <c r="I58" s="146" t="e">
        <f t="shared" si="6"/>
        <v>#N/A</v>
      </c>
      <c r="J58" s="145" t="e">
        <f t="shared" si="2"/>
        <v>#N/A</v>
      </c>
      <c r="K58" s="145" t="e">
        <f t="shared" si="3"/>
        <v>#N/A</v>
      </c>
      <c r="L58" s="145" t="e">
        <f t="shared" si="4"/>
        <v>#N/A</v>
      </c>
      <c r="M58" s="134" t="e">
        <f t="shared" si="5"/>
        <v>#N/A</v>
      </c>
    </row>
    <row r="59" spans="1:13" x14ac:dyDescent="0.2">
      <c r="A59" s="145">
        <v>23</v>
      </c>
      <c r="B59" s="145" t="e">
        <f>+VLOOKUP(A59,'20 km Ride - Section 1'!$A$31:$G$50,4,FALSE)</f>
        <v>#N/A</v>
      </c>
      <c r="C59" s="145" t="e">
        <f>+VLOOKUP(A59,'20 km Ride - Section 1'!$A$31:$G$50,5,FALSE)</f>
        <v>#N/A</v>
      </c>
      <c r="D59" s="144">
        <v>1</v>
      </c>
      <c r="E59" s="145" t="e">
        <f>+VLOOKUP(A59,'20 km Ride - Section 1'!$A$31:$Y$50,17,FALSE)</f>
        <v>#N/A</v>
      </c>
      <c r="F59" s="145" t="e">
        <f>+VLOOKUP(A59,'20 km Ride - Section 1'!$A$31:$Y$50,18,FALSE)</f>
        <v>#N/A</v>
      </c>
      <c r="G59" s="145" t="e">
        <f t="shared" si="0"/>
        <v>#N/A</v>
      </c>
      <c r="H59" s="145" t="e">
        <f>+VLOOKUP(A59,'20 km Ride - Section 1'!$A$31:$Y$50,19,FALSE)</f>
        <v>#N/A</v>
      </c>
      <c r="I59" s="146" t="e">
        <f t="shared" si="6"/>
        <v>#N/A</v>
      </c>
      <c r="J59" s="145" t="e">
        <f t="shared" si="2"/>
        <v>#N/A</v>
      </c>
      <c r="K59" s="145" t="e">
        <f t="shared" si="3"/>
        <v>#N/A</v>
      </c>
      <c r="L59" s="145" t="e">
        <f t="shared" si="4"/>
        <v>#N/A</v>
      </c>
      <c r="M59" s="134" t="e">
        <f t="shared" si="5"/>
        <v>#N/A</v>
      </c>
    </row>
    <row r="60" spans="1:13" x14ac:dyDescent="0.2">
      <c r="A60" s="145">
        <v>24</v>
      </c>
      <c r="B60" s="145" t="e">
        <f>+VLOOKUP(A60,'20 km Ride - Section 1'!$A$31:$G$50,4,FALSE)</f>
        <v>#N/A</v>
      </c>
      <c r="C60" s="145" t="e">
        <f>+VLOOKUP(A60,'20 km Ride - Section 1'!$A$31:$G$50,5,FALSE)</f>
        <v>#N/A</v>
      </c>
      <c r="D60" s="144">
        <v>1</v>
      </c>
      <c r="E60" s="145" t="e">
        <f>+VLOOKUP(A60,'20 km Ride - Section 1'!$A$31:$Y$50,17,FALSE)</f>
        <v>#N/A</v>
      </c>
      <c r="F60" s="145" t="e">
        <f>+VLOOKUP(A60,'20 km Ride - Section 1'!$A$31:$Y$50,18,FALSE)</f>
        <v>#N/A</v>
      </c>
      <c r="G60" s="145" t="e">
        <f t="shared" si="0"/>
        <v>#N/A</v>
      </c>
      <c r="H60" s="145" t="e">
        <f>+VLOOKUP(A60,'20 km Ride - Section 1'!$A$31:$Y$50,19,FALSE)</f>
        <v>#N/A</v>
      </c>
      <c r="I60" s="146" t="e">
        <f t="shared" si="6"/>
        <v>#N/A</v>
      </c>
      <c r="J60" s="145" t="e">
        <f t="shared" si="2"/>
        <v>#N/A</v>
      </c>
      <c r="K60" s="145" t="e">
        <f t="shared" si="3"/>
        <v>#N/A</v>
      </c>
      <c r="L60" s="145" t="e">
        <f t="shared" si="4"/>
        <v>#N/A</v>
      </c>
      <c r="M60" s="134" t="e">
        <f t="shared" si="5"/>
        <v>#N/A</v>
      </c>
    </row>
    <row r="61" spans="1:13" x14ac:dyDescent="0.2">
      <c r="A61" s="145">
        <v>25</v>
      </c>
      <c r="B61" s="145" t="e">
        <f>+VLOOKUP(A61,'20 km Ride - Section 1'!$A$31:$G$50,4,FALSE)</f>
        <v>#N/A</v>
      </c>
      <c r="C61" s="145" t="e">
        <f>+VLOOKUP(A61,'20 km Ride - Section 1'!$A$31:$G$50,5,FALSE)</f>
        <v>#N/A</v>
      </c>
      <c r="D61" s="144">
        <v>1</v>
      </c>
      <c r="E61" s="145" t="e">
        <f>+VLOOKUP(A61,'20 km Ride - Section 1'!$A$31:$Y$50,17,FALSE)</f>
        <v>#N/A</v>
      </c>
      <c r="F61" s="145" t="e">
        <f>+VLOOKUP(A61,'20 km Ride - Section 1'!$A$31:$Y$50,18,FALSE)</f>
        <v>#N/A</v>
      </c>
      <c r="G61" s="145" t="e">
        <f t="shared" si="0"/>
        <v>#N/A</v>
      </c>
      <c r="H61" s="145" t="e">
        <f>+VLOOKUP(A61,'20 km Ride - Section 1'!$A$31:$Y$50,19,FALSE)</f>
        <v>#N/A</v>
      </c>
      <c r="I61" s="146" t="e">
        <f t="shared" si="6"/>
        <v>#N/A</v>
      </c>
      <c r="J61" s="145" t="e">
        <f t="shared" si="2"/>
        <v>#N/A</v>
      </c>
      <c r="K61" s="145" t="e">
        <f t="shared" si="3"/>
        <v>#N/A</v>
      </c>
      <c r="L61" s="145" t="e">
        <f t="shared" si="4"/>
        <v>#N/A</v>
      </c>
      <c r="M61" s="134" t="e">
        <f t="shared" si="5"/>
        <v>#N/A</v>
      </c>
    </row>
    <row r="62" spans="1:13" x14ac:dyDescent="0.2">
      <c r="A62" s="145">
        <v>26</v>
      </c>
      <c r="B62" s="145" t="e">
        <f>+VLOOKUP(A62,'20 km Ride - Section 1'!$A$31:$G$50,4,FALSE)</f>
        <v>#N/A</v>
      </c>
      <c r="C62" s="145" t="e">
        <f>+VLOOKUP(A62,'20 km Ride - Section 1'!$A$31:$G$50,5,FALSE)</f>
        <v>#N/A</v>
      </c>
      <c r="D62" s="144">
        <v>1</v>
      </c>
      <c r="E62" s="145" t="e">
        <f>+VLOOKUP(A62,'20 km Ride - Section 1'!$A$31:$Y$50,17,FALSE)</f>
        <v>#N/A</v>
      </c>
      <c r="F62" s="145" t="e">
        <f>+VLOOKUP(A62,'20 km Ride - Section 1'!$A$31:$Y$50,18,FALSE)</f>
        <v>#N/A</v>
      </c>
      <c r="G62" s="145" t="e">
        <f t="shared" si="0"/>
        <v>#N/A</v>
      </c>
      <c r="H62" s="145" t="e">
        <f>+VLOOKUP(A62,'20 km Ride - Section 1'!$A$31:$Y$50,19,FALSE)</f>
        <v>#N/A</v>
      </c>
      <c r="I62" s="146" t="e">
        <f t="shared" si="6"/>
        <v>#N/A</v>
      </c>
      <c r="J62" s="145" t="e">
        <f t="shared" si="2"/>
        <v>#N/A</v>
      </c>
      <c r="K62" s="145" t="e">
        <f t="shared" si="3"/>
        <v>#N/A</v>
      </c>
      <c r="L62" s="145" t="e">
        <f t="shared" si="4"/>
        <v>#N/A</v>
      </c>
      <c r="M62" s="134" t="e">
        <f t="shared" si="5"/>
        <v>#N/A</v>
      </c>
    </row>
    <row r="63" spans="1:13" x14ac:dyDescent="0.2">
      <c r="A63" s="145">
        <v>27</v>
      </c>
      <c r="B63" s="145" t="e">
        <f>+VLOOKUP(A63,'20 km Ride - Section 1'!$A$31:$G$50,4,FALSE)</f>
        <v>#N/A</v>
      </c>
      <c r="C63" s="145" t="e">
        <f>+VLOOKUP(A63,'20 km Ride - Section 1'!$A$31:$G$50,5,FALSE)</f>
        <v>#N/A</v>
      </c>
      <c r="D63" s="144">
        <v>1</v>
      </c>
      <c r="E63" s="145" t="e">
        <f>+VLOOKUP(A63,'20 km Ride - Section 1'!$A$31:$Y$50,17,FALSE)</f>
        <v>#N/A</v>
      </c>
      <c r="F63" s="145" t="e">
        <f>+VLOOKUP(A63,'20 km Ride - Section 1'!$A$31:$Y$50,18,FALSE)</f>
        <v>#N/A</v>
      </c>
      <c r="G63" s="145" t="e">
        <f t="shared" si="0"/>
        <v>#N/A</v>
      </c>
      <c r="H63" s="145" t="e">
        <f>+VLOOKUP(A63,'20 km Ride - Section 1'!$A$31:$Y$50,19,FALSE)</f>
        <v>#N/A</v>
      </c>
      <c r="I63" s="146" t="e">
        <f t="shared" si="6"/>
        <v>#N/A</v>
      </c>
      <c r="J63" s="145" t="e">
        <f t="shared" si="2"/>
        <v>#N/A</v>
      </c>
      <c r="K63" s="145" t="e">
        <f t="shared" si="3"/>
        <v>#N/A</v>
      </c>
      <c r="L63" s="145" t="e">
        <f t="shared" si="4"/>
        <v>#N/A</v>
      </c>
      <c r="M63" s="134" t="e">
        <f t="shared" si="5"/>
        <v>#N/A</v>
      </c>
    </row>
    <row r="64" spans="1:13" x14ac:dyDescent="0.2">
      <c r="A64" s="145">
        <v>28</v>
      </c>
      <c r="B64" s="145" t="e">
        <f>+VLOOKUP(A64,'20 km Ride - Section 1'!$A$31:$G$50,4,FALSE)</f>
        <v>#N/A</v>
      </c>
      <c r="C64" s="145" t="e">
        <f>+VLOOKUP(A64,'20 km Ride - Section 1'!$A$31:$G$50,5,FALSE)</f>
        <v>#N/A</v>
      </c>
      <c r="D64" s="144">
        <v>1</v>
      </c>
      <c r="E64" s="145" t="e">
        <f>+VLOOKUP(A64,'20 km Ride - Section 1'!$A$31:$Y$50,17,FALSE)</f>
        <v>#N/A</v>
      </c>
      <c r="F64" s="145" t="e">
        <f>+VLOOKUP(A64,'20 km Ride - Section 1'!$A$31:$Y$50,18,FALSE)</f>
        <v>#N/A</v>
      </c>
      <c r="G64" s="145" t="e">
        <f t="shared" si="0"/>
        <v>#N/A</v>
      </c>
      <c r="H64" s="145" t="e">
        <f>+VLOOKUP(A64,'20 km Ride - Section 1'!$A$31:$Y$50,19,FALSE)</f>
        <v>#N/A</v>
      </c>
      <c r="I64" s="146" t="e">
        <f t="shared" si="6"/>
        <v>#N/A</v>
      </c>
      <c r="J64" s="145" t="e">
        <f t="shared" si="2"/>
        <v>#N/A</v>
      </c>
      <c r="K64" s="145" t="e">
        <f t="shared" si="3"/>
        <v>#N/A</v>
      </c>
      <c r="L64" s="145" t="e">
        <f t="shared" si="4"/>
        <v>#N/A</v>
      </c>
      <c r="M64" s="134" t="e">
        <f t="shared" si="5"/>
        <v>#N/A</v>
      </c>
    </row>
    <row r="65" spans="1:13" x14ac:dyDescent="0.2">
      <c r="A65" s="145">
        <v>29</v>
      </c>
      <c r="B65" s="145" t="e">
        <f>+VLOOKUP(A65,'20 km Ride - Section 2'!$A$31:$G$51,2,FALSE)</f>
        <v>#N/A</v>
      </c>
      <c r="C65" s="145" t="e">
        <f>+VLOOKUP(A65,'20 km Ride - Section 2'!$A$31:$G$51,3,FALSE)</f>
        <v>#N/A</v>
      </c>
      <c r="D65" s="144">
        <v>1</v>
      </c>
      <c r="E65" s="145" t="e">
        <f>+VLOOKUP(A65,'20 km Ride - Section 2'!$A$31:$Y$51,17,FALSE)</f>
        <v>#N/A</v>
      </c>
      <c r="F65" s="145" t="e">
        <f>+VLOOKUP($A65,'20 km Ride - Section 2'!$A$31:$Y$51,18,FALSE)</f>
        <v>#N/A</v>
      </c>
      <c r="G65" s="145" t="e">
        <f t="shared" si="0"/>
        <v>#N/A</v>
      </c>
      <c r="H65" s="145" t="e">
        <f>+VLOOKUP($A65,'20 km Ride - Section 2'!$A$31:$Y$51,19,FALSE)</f>
        <v>#N/A</v>
      </c>
      <c r="I65" s="146" t="e">
        <f t="shared" si="6"/>
        <v>#N/A</v>
      </c>
      <c r="J65" s="145" t="e">
        <f t="shared" si="2"/>
        <v>#N/A</v>
      </c>
      <c r="K65" s="145" t="e">
        <f t="shared" si="3"/>
        <v>#N/A</v>
      </c>
      <c r="L65" s="145" t="e">
        <f t="shared" si="4"/>
        <v>#N/A</v>
      </c>
      <c r="M65" s="134" t="e">
        <f t="shared" si="5"/>
        <v>#N/A</v>
      </c>
    </row>
    <row r="66" spans="1:13" x14ac:dyDescent="0.2">
      <c r="A66" s="145">
        <v>30</v>
      </c>
      <c r="B66" s="145" t="e">
        <f>+VLOOKUP(A66,'20 km Ride - Section 2'!$A$31:$G$51,2,FALSE)</f>
        <v>#N/A</v>
      </c>
      <c r="C66" s="145" t="e">
        <f>+VLOOKUP(A66,'20 km Ride - Section 2'!$A$31:$G$51,3,FALSE)</f>
        <v>#N/A</v>
      </c>
      <c r="D66" s="144">
        <v>1</v>
      </c>
      <c r="E66" s="145" t="e">
        <f>+VLOOKUP(A66,'20 km Ride - Section 2'!$A$31:$Y$51,17,FALSE)</f>
        <v>#N/A</v>
      </c>
      <c r="F66" s="145" t="e">
        <f>+VLOOKUP($A66,'20 km Ride - Section 2'!$A$31:$Y$51,18,FALSE)</f>
        <v>#N/A</v>
      </c>
      <c r="G66" s="145" t="e">
        <f t="shared" si="0"/>
        <v>#N/A</v>
      </c>
      <c r="H66" s="145" t="e">
        <f>+VLOOKUP($A66,'20 km Ride - Section 2'!$A$31:$Y$51,19,FALSE)</f>
        <v>#N/A</v>
      </c>
      <c r="I66" s="146" t="e">
        <f t="shared" si="6"/>
        <v>#N/A</v>
      </c>
      <c r="J66" s="145" t="e">
        <f t="shared" si="2"/>
        <v>#N/A</v>
      </c>
      <c r="K66" s="145" t="e">
        <f t="shared" si="3"/>
        <v>#N/A</v>
      </c>
      <c r="L66" s="145" t="e">
        <f t="shared" si="4"/>
        <v>#N/A</v>
      </c>
      <c r="M66" s="134" t="e">
        <f t="shared" si="5"/>
        <v>#N/A</v>
      </c>
    </row>
    <row r="67" spans="1:13" x14ac:dyDescent="0.2">
      <c r="A67" s="145">
        <f t="shared" ref="A67:A92" si="7">+A66+1</f>
        <v>31</v>
      </c>
      <c r="B67" s="145" t="e">
        <f>+VLOOKUP(A67,'20 km Ride - Section 2'!$A$31:$G$51,2,FALSE)</f>
        <v>#N/A</v>
      </c>
      <c r="C67" s="145" t="e">
        <f>+VLOOKUP(A67,'20 km Ride - Section 2'!$A$31:$G$51,3,FALSE)</f>
        <v>#N/A</v>
      </c>
      <c r="D67" s="144">
        <v>1</v>
      </c>
      <c r="E67" s="145" t="e">
        <f>+VLOOKUP(A67,'20 km Ride - Section 2'!$A$31:$Y$51,17,FALSE)</f>
        <v>#N/A</v>
      </c>
      <c r="F67" s="145" t="e">
        <f>+VLOOKUP($A67,'20 km Ride - Section 2'!$A$31:$Y$51,18,FALSE)</f>
        <v>#N/A</v>
      </c>
      <c r="G67" s="145" t="e">
        <f t="shared" si="0"/>
        <v>#N/A</v>
      </c>
      <c r="H67" s="145" t="e">
        <f>+VLOOKUP($A67,'20 km Ride - Section 2'!$A$31:$Y$51,19,FALSE)</f>
        <v>#N/A</v>
      </c>
      <c r="I67" s="146" t="e">
        <f t="shared" si="6"/>
        <v>#N/A</v>
      </c>
      <c r="J67" s="145" t="e">
        <f t="shared" si="2"/>
        <v>#N/A</v>
      </c>
      <c r="K67" s="145" t="e">
        <f t="shared" si="3"/>
        <v>#N/A</v>
      </c>
      <c r="L67" s="145" t="e">
        <f t="shared" si="4"/>
        <v>#N/A</v>
      </c>
      <c r="M67" s="134" t="e">
        <f t="shared" si="5"/>
        <v>#N/A</v>
      </c>
    </row>
    <row r="68" spans="1:13" x14ac:dyDescent="0.2">
      <c r="A68" s="145">
        <f t="shared" si="7"/>
        <v>32</v>
      </c>
      <c r="B68" s="145" t="e">
        <f>+VLOOKUP(A68,'20 km Ride - Section 2'!$A$31:$G$51,2,FALSE)</f>
        <v>#N/A</v>
      </c>
      <c r="C68" s="145" t="e">
        <f>+VLOOKUP(A68,'20 km Ride - Section 2'!$A$31:$G$51,3,FALSE)</f>
        <v>#N/A</v>
      </c>
      <c r="D68" s="144">
        <v>1</v>
      </c>
      <c r="E68" s="145" t="e">
        <f>+VLOOKUP(A68,'20 km Ride - Section 2'!$A$31:$Y$51,17,FALSE)</f>
        <v>#N/A</v>
      </c>
      <c r="F68" s="145" t="e">
        <f>+VLOOKUP($A68,'20 km Ride - Section 2'!$A$31:$Y$51,18,FALSE)</f>
        <v>#N/A</v>
      </c>
      <c r="G68" s="145" t="e">
        <f t="shared" si="0"/>
        <v>#N/A</v>
      </c>
      <c r="H68" s="145" t="e">
        <f>+VLOOKUP($A68,'20 km Ride - Section 2'!$A$31:$Y$51,19,FALSE)</f>
        <v>#N/A</v>
      </c>
      <c r="I68" s="146" t="e">
        <f t="shared" si="6"/>
        <v>#N/A</v>
      </c>
      <c r="J68" s="145" t="e">
        <f t="shared" si="2"/>
        <v>#N/A</v>
      </c>
      <c r="K68" s="145" t="e">
        <f t="shared" si="3"/>
        <v>#N/A</v>
      </c>
      <c r="L68" s="145" t="e">
        <f t="shared" si="4"/>
        <v>#N/A</v>
      </c>
      <c r="M68" s="134" t="e">
        <f t="shared" si="5"/>
        <v>#N/A</v>
      </c>
    </row>
    <row r="69" spans="1:13" x14ac:dyDescent="0.2">
      <c r="A69" s="145">
        <f t="shared" si="7"/>
        <v>33</v>
      </c>
      <c r="B69" s="145" t="e">
        <f>+VLOOKUP(A69,'20 km Ride - Section 2'!$A$31:$G$51,2,FALSE)</f>
        <v>#N/A</v>
      </c>
      <c r="C69" s="145" t="e">
        <f>+VLOOKUP(A69,'20 km Ride - Section 2'!$A$31:$G$51,3,FALSE)</f>
        <v>#N/A</v>
      </c>
      <c r="D69" s="144">
        <v>1</v>
      </c>
      <c r="E69" s="145" t="e">
        <f>+VLOOKUP(A69,'20 km Ride - Section 2'!$A$31:$Y$51,17,FALSE)</f>
        <v>#N/A</v>
      </c>
      <c r="F69" s="145" t="e">
        <f>+VLOOKUP($A69,'20 km Ride - Section 2'!$A$31:$Y$51,18,FALSE)</f>
        <v>#N/A</v>
      </c>
      <c r="G69" s="145" t="e">
        <f t="shared" si="0"/>
        <v>#N/A</v>
      </c>
      <c r="H69" s="145" t="e">
        <f>+VLOOKUP($A69,'20 km Ride - Section 2'!$A$31:$Y$51,19,FALSE)</f>
        <v>#N/A</v>
      </c>
      <c r="I69" s="146" t="e">
        <f t="shared" si="6"/>
        <v>#N/A</v>
      </c>
      <c r="J69" s="145" t="e">
        <f t="shared" si="2"/>
        <v>#N/A</v>
      </c>
      <c r="K69" s="145" t="e">
        <f t="shared" si="3"/>
        <v>#N/A</v>
      </c>
      <c r="L69" s="145" t="e">
        <f t="shared" si="4"/>
        <v>#N/A</v>
      </c>
      <c r="M69" s="134" t="e">
        <f t="shared" si="5"/>
        <v>#N/A</v>
      </c>
    </row>
    <row r="70" spans="1:13" x14ac:dyDescent="0.2">
      <c r="A70" s="145">
        <f t="shared" si="7"/>
        <v>34</v>
      </c>
      <c r="B70" s="145" t="e">
        <f>+VLOOKUP(A70,'20 km Ride - Section 2'!$A$31:$G$51,2,FALSE)</f>
        <v>#N/A</v>
      </c>
      <c r="C70" s="145" t="e">
        <f>+VLOOKUP(A70,'20 km Ride - Section 2'!$A$31:$G$51,3,FALSE)</f>
        <v>#N/A</v>
      </c>
      <c r="D70" s="144">
        <v>1</v>
      </c>
      <c r="E70" s="145" t="e">
        <f>+VLOOKUP(A70,'20 km Ride - Section 2'!$A$31:$Y$51,17,FALSE)</f>
        <v>#N/A</v>
      </c>
      <c r="F70" s="145" t="e">
        <f>+VLOOKUP($A70,'20 km Ride - Section 2'!$A$31:$Y$51,18,FALSE)</f>
        <v>#N/A</v>
      </c>
      <c r="G70" s="145" t="e">
        <f t="shared" si="0"/>
        <v>#N/A</v>
      </c>
      <c r="H70" s="145" t="e">
        <f>+VLOOKUP($A70,'20 km Ride - Section 2'!$A$31:$Y$51,19,FALSE)</f>
        <v>#N/A</v>
      </c>
      <c r="I70" s="146" t="e">
        <f t="shared" si="6"/>
        <v>#N/A</v>
      </c>
      <c r="J70" s="145" t="e">
        <f t="shared" si="2"/>
        <v>#N/A</v>
      </c>
      <c r="K70" s="145" t="e">
        <f t="shared" si="3"/>
        <v>#N/A</v>
      </c>
      <c r="L70" s="145" t="e">
        <f t="shared" si="4"/>
        <v>#N/A</v>
      </c>
      <c r="M70" s="134" t="e">
        <f t="shared" si="5"/>
        <v>#N/A</v>
      </c>
    </row>
    <row r="71" spans="1:13" x14ac:dyDescent="0.2">
      <c r="A71" s="145">
        <f t="shared" si="7"/>
        <v>35</v>
      </c>
      <c r="B71" s="145" t="e">
        <f>+VLOOKUP(A71,'20 km Ride - Section 2'!$A$31:$G$51,2,FALSE)</f>
        <v>#N/A</v>
      </c>
      <c r="C71" s="145" t="e">
        <f>+VLOOKUP(A71,'20 km Ride - Section 2'!$A$31:$G$51,3,FALSE)</f>
        <v>#N/A</v>
      </c>
      <c r="D71" s="144">
        <v>1</v>
      </c>
      <c r="E71" s="145" t="e">
        <f>+VLOOKUP(A71,'20 km Ride - Section 2'!$A$31:$Y$51,17,FALSE)</f>
        <v>#N/A</v>
      </c>
      <c r="F71" s="145" t="e">
        <f>+VLOOKUP($A71,'20 km Ride - Section 2'!$A$31:$Y$51,18,FALSE)</f>
        <v>#N/A</v>
      </c>
      <c r="G71" s="145" t="e">
        <f t="shared" si="0"/>
        <v>#N/A</v>
      </c>
      <c r="H71" s="145" t="e">
        <f>+VLOOKUP($A71,'20 km Ride - Section 2'!$A$31:$Y$51,19,FALSE)</f>
        <v>#N/A</v>
      </c>
      <c r="I71" s="146" t="e">
        <f t="shared" si="6"/>
        <v>#N/A</v>
      </c>
      <c r="J71" s="145" t="e">
        <f t="shared" si="2"/>
        <v>#N/A</v>
      </c>
      <c r="K71" s="145" t="e">
        <f t="shared" si="3"/>
        <v>#N/A</v>
      </c>
      <c r="L71" s="145" t="e">
        <f t="shared" si="4"/>
        <v>#N/A</v>
      </c>
      <c r="M71" s="134" t="e">
        <f t="shared" si="5"/>
        <v>#N/A</v>
      </c>
    </row>
    <row r="72" spans="1:13" x14ac:dyDescent="0.2">
      <c r="A72" s="145">
        <f t="shared" si="7"/>
        <v>36</v>
      </c>
      <c r="B72" s="145" t="e">
        <f>+VLOOKUP(A72,'20 km Ride - Section 2'!$A$31:$G$51,2,FALSE)</f>
        <v>#N/A</v>
      </c>
      <c r="C72" s="145" t="e">
        <f>+VLOOKUP(A72,'20 km Ride - Section 2'!$A$31:$G$51,3,FALSE)</f>
        <v>#N/A</v>
      </c>
      <c r="D72" s="144">
        <v>1</v>
      </c>
      <c r="E72" s="145" t="e">
        <f>+VLOOKUP(A72,'20 km Ride - Section 2'!$A$31:$Y$51,17,FALSE)</f>
        <v>#N/A</v>
      </c>
      <c r="F72" s="145" t="e">
        <f>+VLOOKUP($A72,'20 km Ride - Section 2'!$A$31:$Y$51,18,FALSE)</f>
        <v>#N/A</v>
      </c>
      <c r="G72" s="145" t="e">
        <f t="shared" si="0"/>
        <v>#N/A</v>
      </c>
      <c r="H72" s="145" t="e">
        <f>+VLOOKUP($A72,'20 km Ride - Section 2'!$A$31:$Y$51,19,FALSE)</f>
        <v>#N/A</v>
      </c>
      <c r="I72" s="146" t="e">
        <f t="shared" si="6"/>
        <v>#N/A</v>
      </c>
      <c r="J72" s="145" t="e">
        <f t="shared" si="2"/>
        <v>#N/A</v>
      </c>
      <c r="K72" s="145" t="e">
        <f t="shared" si="3"/>
        <v>#N/A</v>
      </c>
      <c r="L72" s="145" t="e">
        <f t="shared" si="4"/>
        <v>#N/A</v>
      </c>
      <c r="M72" s="134" t="e">
        <f t="shared" si="5"/>
        <v>#N/A</v>
      </c>
    </row>
    <row r="73" spans="1:13" x14ac:dyDescent="0.2">
      <c r="A73" s="145">
        <f t="shared" si="7"/>
        <v>37</v>
      </c>
      <c r="B73" s="145" t="e">
        <f>+VLOOKUP(A73,'20 km Ride - Section 2'!$A$31:$G$51,2,FALSE)</f>
        <v>#N/A</v>
      </c>
      <c r="C73" s="145" t="e">
        <f>+VLOOKUP(A73,'20 km Ride - Section 2'!$A$31:$G$51,3,FALSE)</f>
        <v>#N/A</v>
      </c>
      <c r="D73" s="144">
        <v>1</v>
      </c>
      <c r="E73" s="145" t="e">
        <f>+VLOOKUP(A73,'20 km Ride - Section 2'!$A$31:$Y$51,17,FALSE)</f>
        <v>#N/A</v>
      </c>
      <c r="F73" s="145" t="e">
        <f>+VLOOKUP($A73,'20 km Ride - Section 2'!$A$31:$Y$51,18,FALSE)</f>
        <v>#N/A</v>
      </c>
      <c r="G73" s="145" t="e">
        <f t="shared" ref="G73:G136" si="8">+E73+F73</f>
        <v>#N/A</v>
      </c>
      <c r="H73" s="145" t="e">
        <f>+VLOOKUP($A73,'20 km Ride - Section 2'!$A$31:$Y$51,19,FALSE)</f>
        <v>#N/A</v>
      </c>
      <c r="I73" s="146" t="e">
        <f t="shared" ref="I73:I104" si="9">+(C$2-H73)/C$2</f>
        <v>#N/A</v>
      </c>
      <c r="J73" s="145" t="e">
        <f t="shared" ref="J73:J136" si="10">+I73*G73</f>
        <v>#N/A</v>
      </c>
      <c r="K73" s="145" t="e">
        <f t="shared" ref="K73:K136" si="11">IF(D73=1,J73,0)</f>
        <v>#N/A</v>
      </c>
      <c r="L73" s="145" t="e">
        <f t="shared" ref="L73:L136" si="12">IF(K73&gt;0,K73,"ERR")</f>
        <v>#N/A</v>
      </c>
      <c r="M73" s="134" t="e">
        <f t="shared" ref="M73:M136" si="13">RANK(L73,$L$9:$L$234,1)</f>
        <v>#N/A</v>
      </c>
    </row>
    <row r="74" spans="1:13" x14ac:dyDescent="0.2">
      <c r="A74" s="145">
        <f t="shared" si="7"/>
        <v>38</v>
      </c>
      <c r="B74" s="145" t="e">
        <f>+VLOOKUP(A74,'20 km Ride - Section 2'!$A$31:$G$51,2,FALSE)</f>
        <v>#N/A</v>
      </c>
      <c r="C74" s="145" t="e">
        <f>+VLOOKUP(A74,'20 km Ride - Section 2'!$A$31:$G$51,3,FALSE)</f>
        <v>#N/A</v>
      </c>
      <c r="D74" s="144">
        <v>1</v>
      </c>
      <c r="E74" s="145" t="e">
        <f>+VLOOKUP(A74,'20 km Ride - Section 2'!$A$31:$Y$51,17,FALSE)</f>
        <v>#N/A</v>
      </c>
      <c r="F74" s="145" t="e">
        <f>+VLOOKUP($A74,'20 km Ride - Section 2'!$A$31:$Y$51,18,FALSE)</f>
        <v>#N/A</v>
      </c>
      <c r="G74" s="145" t="e">
        <f t="shared" si="8"/>
        <v>#N/A</v>
      </c>
      <c r="H74" s="145" t="e">
        <f>+VLOOKUP($A74,'20 km Ride - Section 2'!$A$31:$Y$51,19,FALSE)</f>
        <v>#N/A</v>
      </c>
      <c r="I74" s="146" t="e">
        <f t="shared" si="9"/>
        <v>#N/A</v>
      </c>
      <c r="J74" s="145" t="e">
        <f t="shared" si="10"/>
        <v>#N/A</v>
      </c>
      <c r="K74" s="145" t="e">
        <f t="shared" si="11"/>
        <v>#N/A</v>
      </c>
      <c r="L74" s="145" t="e">
        <f t="shared" si="12"/>
        <v>#N/A</v>
      </c>
      <c r="M74" s="134" t="e">
        <f t="shared" si="13"/>
        <v>#N/A</v>
      </c>
    </row>
    <row r="75" spans="1:13" x14ac:dyDescent="0.2">
      <c r="A75" s="145">
        <f t="shared" si="7"/>
        <v>39</v>
      </c>
      <c r="B75" s="145" t="e">
        <f>+VLOOKUP(A75,'20 km Ride - Section 2'!$A$31:$G$51,2,FALSE)</f>
        <v>#N/A</v>
      </c>
      <c r="C75" s="145" t="e">
        <f>+VLOOKUP(A75,'20 km Ride - Section 2'!$A$31:$G$51,3,FALSE)</f>
        <v>#N/A</v>
      </c>
      <c r="D75" s="144">
        <v>1</v>
      </c>
      <c r="E75" s="145" t="e">
        <f>+VLOOKUP(A75,'20 km Ride - Section 2'!$A$31:$Y$51,17,FALSE)</f>
        <v>#N/A</v>
      </c>
      <c r="F75" s="145" t="e">
        <f>+VLOOKUP($A75,'20 km Ride - Section 2'!$A$31:$Y$51,18,FALSE)</f>
        <v>#N/A</v>
      </c>
      <c r="G75" s="145" t="e">
        <f t="shared" si="8"/>
        <v>#N/A</v>
      </c>
      <c r="H75" s="145" t="e">
        <f>+VLOOKUP($A75,'20 km Ride - Section 2'!$A$31:$Y$51,19,FALSE)</f>
        <v>#N/A</v>
      </c>
      <c r="I75" s="146" t="e">
        <f t="shared" si="9"/>
        <v>#N/A</v>
      </c>
      <c r="J75" s="145" t="e">
        <f t="shared" si="10"/>
        <v>#N/A</v>
      </c>
      <c r="K75" s="145" t="e">
        <f t="shared" si="11"/>
        <v>#N/A</v>
      </c>
      <c r="L75" s="145" t="e">
        <f t="shared" si="12"/>
        <v>#N/A</v>
      </c>
      <c r="M75" s="134" t="e">
        <f t="shared" si="13"/>
        <v>#N/A</v>
      </c>
    </row>
    <row r="76" spans="1:13" x14ac:dyDescent="0.2">
      <c r="A76" s="145">
        <f t="shared" si="7"/>
        <v>40</v>
      </c>
      <c r="B76" s="145" t="e">
        <f>+VLOOKUP(A76,'20 km Ride - Section 2'!$A$31:$G$51,2,FALSE)</f>
        <v>#N/A</v>
      </c>
      <c r="C76" s="145" t="e">
        <f>+VLOOKUP(A76,'20 km Ride - Section 2'!$A$31:$G$51,3,FALSE)</f>
        <v>#N/A</v>
      </c>
      <c r="D76" s="144">
        <v>1</v>
      </c>
      <c r="E76" s="145" t="e">
        <f>+VLOOKUP(A76,'20 km Ride - Section 2'!$A$31:$Y$51,17,FALSE)</f>
        <v>#N/A</v>
      </c>
      <c r="F76" s="145" t="e">
        <f>+VLOOKUP($A76,'20 km Ride - Section 2'!$A$31:$Y$51,18,FALSE)</f>
        <v>#N/A</v>
      </c>
      <c r="G76" s="145" t="e">
        <f t="shared" si="8"/>
        <v>#N/A</v>
      </c>
      <c r="H76" s="145" t="e">
        <f>+VLOOKUP($A76,'20 km Ride - Section 2'!$A$31:$Y$51,19,FALSE)</f>
        <v>#N/A</v>
      </c>
      <c r="I76" s="146" t="e">
        <f t="shared" si="9"/>
        <v>#N/A</v>
      </c>
      <c r="J76" s="145" t="e">
        <f t="shared" si="10"/>
        <v>#N/A</v>
      </c>
      <c r="K76" s="145" t="e">
        <f t="shared" si="11"/>
        <v>#N/A</v>
      </c>
      <c r="L76" s="145" t="e">
        <f t="shared" si="12"/>
        <v>#N/A</v>
      </c>
      <c r="M76" s="134" t="e">
        <f t="shared" si="13"/>
        <v>#N/A</v>
      </c>
    </row>
    <row r="77" spans="1:13" x14ac:dyDescent="0.2">
      <c r="A77" s="145">
        <f t="shared" si="7"/>
        <v>41</v>
      </c>
      <c r="B77" s="145" t="e">
        <f>+VLOOKUP(A77,'20 km Ride - Section 2'!$A$31:$G$51,2,FALSE)</f>
        <v>#N/A</v>
      </c>
      <c r="C77" s="145" t="e">
        <f>+VLOOKUP(A77,'20 km Ride - Section 2'!$A$31:$G$51,3,FALSE)</f>
        <v>#N/A</v>
      </c>
      <c r="D77" s="144">
        <v>1</v>
      </c>
      <c r="E77" s="145" t="e">
        <f>+VLOOKUP(A77,'20 km Ride - Section 2'!$A$31:$Y$51,17,FALSE)</f>
        <v>#N/A</v>
      </c>
      <c r="F77" s="145" t="e">
        <f>+VLOOKUP($A77,'20 km Ride - Section 2'!$A$31:$Y$51,18,FALSE)</f>
        <v>#N/A</v>
      </c>
      <c r="G77" s="145" t="e">
        <f t="shared" si="8"/>
        <v>#N/A</v>
      </c>
      <c r="H77" s="145" t="e">
        <f>+VLOOKUP($A77,'20 km Ride - Section 2'!$A$31:$Y$51,19,FALSE)</f>
        <v>#N/A</v>
      </c>
      <c r="I77" s="146" t="e">
        <f t="shared" si="9"/>
        <v>#N/A</v>
      </c>
      <c r="J77" s="145" t="e">
        <f t="shared" si="10"/>
        <v>#N/A</v>
      </c>
      <c r="K77" s="145" t="e">
        <f t="shared" si="11"/>
        <v>#N/A</v>
      </c>
      <c r="L77" s="145" t="e">
        <f t="shared" si="12"/>
        <v>#N/A</v>
      </c>
      <c r="M77" s="134" t="e">
        <f t="shared" si="13"/>
        <v>#N/A</v>
      </c>
    </row>
    <row r="78" spans="1:13" x14ac:dyDescent="0.2">
      <c r="A78" s="145">
        <f t="shared" si="7"/>
        <v>42</v>
      </c>
      <c r="B78" s="145" t="str">
        <f>+VLOOKUP(A78,'20 km Ride - Section 2'!$A$31:$G$51,2,FALSE)</f>
        <v xml:space="preserve">Zoe Phillips </v>
      </c>
      <c r="C78" s="145" t="str">
        <f>+VLOOKUP(A78,'20 km Ride - Section 2'!$A$31:$G$51,3,FALSE)</f>
        <v xml:space="preserve">Jindy 12820 </v>
      </c>
      <c r="D78" s="144">
        <v>1</v>
      </c>
      <c r="E78" s="145">
        <f>+VLOOKUP(A78,'20 km Ride - Section 2'!$A$31:$Y$51,17,FALSE)</f>
        <v>0</v>
      </c>
      <c r="F78" s="145" t="str">
        <f>+VLOOKUP($A78,'20 km Ride - Section 2'!$A$31:$Y$51,18,FALSE)</f>
        <v>ELIMINATED</v>
      </c>
      <c r="G78" s="145" t="e">
        <f t="shared" si="8"/>
        <v>#VALUE!</v>
      </c>
      <c r="H78" s="145">
        <f>+VLOOKUP($A78,'20 km Ride - Section 2'!$A$31:$Y$51,19,FALSE)</f>
        <v>85</v>
      </c>
      <c r="I78" s="146">
        <f t="shared" si="9"/>
        <v>0.66</v>
      </c>
      <c r="J78" s="145" t="e">
        <f t="shared" si="10"/>
        <v>#VALUE!</v>
      </c>
      <c r="K78" s="145" t="e">
        <f t="shared" si="11"/>
        <v>#VALUE!</v>
      </c>
      <c r="L78" s="145" t="e">
        <f t="shared" si="12"/>
        <v>#VALUE!</v>
      </c>
      <c r="M78" s="134" t="e">
        <f t="shared" si="13"/>
        <v>#VALUE!</v>
      </c>
    </row>
    <row r="79" spans="1:13" x14ac:dyDescent="0.2">
      <c r="A79" s="145">
        <f t="shared" si="7"/>
        <v>43</v>
      </c>
      <c r="B79" s="145" t="e">
        <f>+VLOOKUP(A79,'20 km Ride - Section 2'!$A$31:$G$51,2,FALSE)</f>
        <v>#N/A</v>
      </c>
      <c r="C79" s="145" t="e">
        <f>+VLOOKUP(A79,'20 km Ride - Section 2'!$A$31:$G$51,3,FALSE)</f>
        <v>#N/A</v>
      </c>
      <c r="D79" s="144">
        <v>1</v>
      </c>
      <c r="E79" s="145" t="e">
        <f>+VLOOKUP(A79,'20 km Ride - Section 2'!$A$31:$Y$51,17,FALSE)</f>
        <v>#N/A</v>
      </c>
      <c r="F79" s="145" t="e">
        <f>+VLOOKUP($A79,'20 km Ride - Section 2'!$A$31:$Y$51,18,FALSE)</f>
        <v>#N/A</v>
      </c>
      <c r="G79" s="145" t="e">
        <f t="shared" si="8"/>
        <v>#N/A</v>
      </c>
      <c r="H79" s="145" t="e">
        <f>+VLOOKUP($A79,'20 km Ride - Section 2'!$A$31:$Y$51,19,FALSE)</f>
        <v>#N/A</v>
      </c>
      <c r="I79" s="146" t="e">
        <f t="shared" si="9"/>
        <v>#N/A</v>
      </c>
      <c r="J79" s="145" t="e">
        <f t="shared" si="10"/>
        <v>#N/A</v>
      </c>
      <c r="K79" s="145" t="e">
        <f t="shared" si="11"/>
        <v>#N/A</v>
      </c>
      <c r="L79" s="145" t="e">
        <f t="shared" si="12"/>
        <v>#N/A</v>
      </c>
      <c r="M79" s="134" t="e">
        <f t="shared" si="13"/>
        <v>#N/A</v>
      </c>
    </row>
    <row r="80" spans="1:13" x14ac:dyDescent="0.2">
      <c r="A80" s="145">
        <f t="shared" si="7"/>
        <v>44</v>
      </c>
      <c r="B80" s="145" t="str">
        <f>+VLOOKUP(A80,'20 km Ride - Section 2'!$A$31:$G$51,2,FALSE)</f>
        <v xml:space="preserve">Jenee Edwards </v>
      </c>
      <c r="C80" s="145" t="str">
        <f>+VLOOKUP(A80,'20 km Ride - Section 2'!$A$31:$G$51,3,FALSE)</f>
        <v xml:space="preserve">Tally's Chip 7515 </v>
      </c>
      <c r="D80" s="144">
        <v>1</v>
      </c>
      <c r="E80" s="145">
        <f>+VLOOKUP(A80,'20 km Ride - Section 2'!$A$31:$Y$51,17,FALSE)</f>
        <v>0</v>
      </c>
      <c r="F80" s="145">
        <f>+VLOOKUP($A80,'20 km Ride - Section 2'!$A$31:$Y$51,18,FALSE)</f>
        <v>7</v>
      </c>
      <c r="G80" s="145">
        <f t="shared" si="8"/>
        <v>7</v>
      </c>
      <c r="H80" s="145">
        <f>+VLOOKUP($A80,'20 km Ride - Section 2'!$A$31:$Y$51,19,FALSE)</f>
        <v>91</v>
      </c>
      <c r="I80" s="146">
        <f t="shared" si="9"/>
        <v>0.63600000000000001</v>
      </c>
      <c r="J80" s="145">
        <f t="shared" si="10"/>
        <v>4.452</v>
      </c>
      <c r="K80" s="145">
        <f t="shared" si="11"/>
        <v>4.452</v>
      </c>
      <c r="L80" s="145">
        <f t="shared" si="12"/>
        <v>4.452</v>
      </c>
      <c r="M80" s="134" t="e">
        <f t="shared" si="13"/>
        <v>#N/A</v>
      </c>
    </row>
    <row r="81" spans="1:13" x14ac:dyDescent="0.2">
      <c r="A81" s="145">
        <f t="shared" si="7"/>
        <v>45</v>
      </c>
      <c r="B81" s="145" t="e">
        <f>+VLOOKUP(A81,'20 km Ride - Section 2'!$A$31:$G$51,2,FALSE)</f>
        <v>#N/A</v>
      </c>
      <c r="C81" s="145" t="e">
        <f>+VLOOKUP(A81,'20 km Ride - Section 2'!$A$31:$G$51,3,FALSE)</f>
        <v>#N/A</v>
      </c>
      <c r="D81" s="144">
        <v>1</v>
      </c>
      <c r="E81" s="145" t="e">
        <f>+VLOOKUP(A81,'20 km Ride - Section 2'!$A$31:$Y$51,17,FALSE)</f>
        <v>#N/A</v>
      </c>
      <c r="F81" s="145" t="e">
        <f>+VLOOKUP($A81,'20 km Ride - Section 2'!$A$31:$Y$51,18,FALSE)</f>
        <v>#N/A</v>
      </c>
      <c r="G81" s="145" t="e">
        <f t="shared" si="8"/>
        <v>#N/A</v>
      </c>
      <c r="H81" s="145" t="e">
        <f>+VLOOKUP($A81,'20 km Ride - Section 2'!$A$31:$Y$51,19,FALSE)</f>
        <v>#N/A</v>
      </c>
      <c r="I81" s="146" t="e">
        <f t="shared" si="9"/>
        <v>#N/A</v>
      </c>
      <c r="J81" s="145" t="e">
        <f t="shared" si="10"/>
        <v>#N/A</v>
      </c>
      <c r="K81" s="145" t="e">
        <f t="shared" si="11"/>
        <v>#N/A</v>
      </c>
      <c r="L81" s="145" t="e">
        <f t="shared" si="12"/>
        <v>#N/A</v>
      </c>
      <c r="M81" s="134" t="e">
        <f t="shared" si="13"/>
        <v>#N/A</v>
      </c>
    </row>
    <row r="82" spans="1:13" x14ac:dyDescent="0.2">
      <c r="A82" s="145">
        <f t="shared" si="7"/>
        <v>46</v>
      </c>
      <c r="B82" s="145" t="str">
        <f>+VLOOKUP(A82,'20 km Ride - Section 2'!$A$31:$G$51,2,FALSE)</f>
        <v xml:space="preserve">Lisa Ingersoll </v>
      </c>
      <c r="C82" s="145" t="str">
        <f>+VLOOKUP(A82,'20 km Ride - Section 2'!$A$31:$G$51,3,FALSE)</f>
        <v xml:space="preserve">Trasimon 13134 </v>
      </c>
      <c r="D82" s="144">
        <v>1</v>
      </c>
      <c r="E82" s="145">
        <f>+VLOOKUP(A82,'20 km Ride - Section 2'!$A$31:$Y$51,17,FALSE)</f>
        <v>0</v>
      </c>
      <c r="F82" s="145">
        <f>+VLOOKUP($A82,'20 km Ride - Section 2'!$A$31:$Y$51,18,FALSE)</f>
        <v>22</v>
      </c>
      <c r="G82" s="145">
        <f t="shared" si="8"/>
        <v>22</v>
      </c>
      <c r="H82" s="145">
        <f>+VLOOKUP($A82,'20 km Ride - Section 2'!$A$31:$Y$51,19,FALSE)</f>
        <v>127</v>
      </c>
      <c r="I82" s="146">
        <f t="shared" si="9"/>
        <v>0.49199999999999999</v>
      </c>
      <c r="J82" s="145">
        <f t="shared" si="10"/>
        <v>10.824</v>
      </c>
      <c r="K82" s="145">
        <f t="shared" si="11"/>
        <v>10.824</v>
      </c>
      <c r="L82" s="145">
        <f t="shared" si="12"/>
        <v>10.824</v>
      </c>
      <c r="M82" s="134" t="e">
        <f t="shared" si="13"/>
        <v>#N/A</v>
      </c>
    </row>
    <row r="83" spans="1:13" x14ac:dyDescent="0.2">
      <c r="A83" s="145">
        <f t="shared" si="7"/>
        <v>47</v>
      </c>
      <c r="B83" s="145" t="e">
        <f>+VLOOKUP(A83,'20 km Ride - Section 2'!$A$31:$G$51,2,FALSE)</f>
        <v>#N/A</v>
      </c>
      <c r="C83" s="145" t="e">
        <f>+VLOOKUP(A83,'20 km Ride - Section 2'!$A$31:$G$51,3,FALSE)</f>
        <v>#N/A</v>
      </c>
      <c r="D83" s="144">
        <v>1</v>
      </c>
      <c r="E83" s="145" t="e">
        <f>+VLOOKUP(A83,'20 km Ride - Section 2'!$A$31:$Y$51,17,FALSE)</f>
        <v>#N/A</v>
      </c>
      <c r="F83" s="145" t="e">
        <f>+VLOOKUP($A83,'20 km Ride - Section 2'!$A$31:$Y$51,18,FALSE)</f>
        <v>#N/A</v>
      </c>
      <c r="G83" s="145" t="e">
        <f t="shared" si="8"/>
        <v>#N/A</v>
      </c>
      <c r="H83" s="145" t="e">
        <f>+VLOOKUP($A83,'20 km Ride - Section 2'!$A$31:$Y$51,19,FALSE)</f>
        <v>#N/A</v>
      </c>
      <c r="I83" s="146" t="e">
        <f t="shared" si="9"/>
        <v>#N/A</v>
      </c>
      <c r="J83" s="145" t="e">
        <f t="shared" si="10"/>
        <v>#N/A</v>
      </c>
      <c r="K83" s="145" t="e">
        <f t="shared" si="11"/>
        <v>#N/A</v>
      </c>
      <c r="L83" s="145" t="e">
        <f t="shared" si="12"/>
        <v>#N/A</v>
      </c>
      <c r="M83" s="134" t="e">
        <f t="shared" si="13"/>
        <v>#N/A</v>
      </c>
    </row>
    <row r="84" spans="1:13" x14ac:dyDescent="0.2">
      <c r="A84" s="145">
        <f t="shared" si="7"/>
        <v>48</v>
      </c>
      <c r="B84" s="145" t="e">
        <f>+VLOOKUP(A84,'20 km Ride - Section 2'!$A$31:$G$51,2,FALSE)</f>
        <v>#N/A</v>
      </c>
      <c r="C84" s="145" t="e">
        <f>+VLOOKUP(A84,'20 km Ride - Section 2'!$A$31:$G$51,3,FALSE)</f>
        <v>#N/A</v>
      </c>
      <c r="D84" s="144">
        <v>1</v>
      </c>
      <c r="E84" s="145" t="e">
        <f>+VLOOKUP(A84,'20 km Ride - Section 2'!$A$31:$Y$51,17,FALSE)</f>
        <v>#N/A</v>
      </c>
      <c r="F84" s="145" t="e">
        <f>+VLOOKUP($A84,'20 km Ride - Section 2'!$A$31:$Y$51,18,FALSE)</f>
        <v>#N/A</v>
      </c>
      <c r="G84" s="145" t="e">
        <f t="shared" si="8"/>
        <v>#N/A</v>
      </c>
      <c r="H84" s="145" t="e">
        <f>+VLOOKUP($A84,'20 km Ride - Section 2'!$A$31:$Y$51,19,FALSE)</f>
        <v>#N/A</v>
      </c>
      <c r="I84" s="146" t="e">
        <f t="shared" si="9"/>
        <v>#N/A</v>
      </c>
      <c r="J84" s="145" t="e">
        <f t="shared" si="10"/>
        <v>#N/A</v>
      </c>
      <c r="K84" s="145" t="e">
        <f t="shared" si="11"/>
        <v>#N/A</v>
      </c>
      <c r="L84" s="145" t="e">
        <f t="shared" si="12"/>
        <v>#N/A</v>
      </c>
      <c r="M84" s="134" t="e">
        <f t="shared" si="13"/>
        <v>#N/A</v>
      </c>
    </row>
    <row r="85" spans="1:13" x14ac:dyDescent="0.2">
      <c r="A85" s="145">
        <f t="shared" si="7"/>
        <v>49</v>
      </c>
      <c r="B85" s="145" t="e">
        <f>+VLOOKUP(A85,'20 km Ride - Section 2'!$A$31:$G$51,2,FALSE)</f>
        <v>#N/A</v>
      </c>
      <c r="C85" s="145" t="e">
        <f>+VLOOKUP(A85,'20 km Ride - Section 2'!$A$31:$G$51,3,FALSE)</f>
        <v>#N/A</v>
      </c>
      <c r="D85" s="144">
        <v>1</v>
      </c>
      <c r="E85" s="145" t="e">
        <f>+VLOOKUP(A85,'20 km Ride - Section 2'!$A$31:$Y$51,17,FALSE)</f>
        <v>#N/A</v>
      </c>
      <c r="F85" s="145" t="e">
        <f>+VLOOKUP($A85,'20 km Ride - Section 2'!$A$31:$Y$51,18,FALSE)</f>
        <v>#N/A</v>
      </c>
      <c r="G85" s="145" t="e">
        <f t="shared" si="8"/>
        <v>#N/A</v>
      </c>
      <c r="H85" s="145" t="e">
        <f>+VLOOKUP($A85,'20 km Ride - Section 2'!$A$31:$Y$51,19,FALSE)</f>
        <v>#N/A</v>
      </c>
      <c r="I85" s="146" t="e">
        <f t="shared" si="9"/>
        <v>#N/A</v>
      </c>
      <c r="J85" s="145" t="e">
        <f t="shared" si="10"/>
        <v>#N/A</v>
      </c>
      <c r="K85" s="145" t="e">
        <f t="shared" si="11"/>
        <v>#N/A</v>
      </c>
      <c r="L85" s="145" t="e">
        <f t="shared" si="12"/>
        <v>#N/A</v>
      </c>
      <c r="M85" s="134" t="e">
        <f t="shared" si="13"/>
        <v>#N/A</v>
      </c>
    </row>
    <row r="86" spans="1:13" x14ac:dyDescent="0.2">
      <c r="A86" s="145">
        <f t="shared" si="7"/>
        <v>50</v>
      </c>
      <c r="B86" s="145" t="str">
        <f>+VLOOKUP(A86,'20 km Ride - Section 2'!$A$31:$G$51,2,FALSE)</f>
        <v xml:space="preserve">Lisa Hurley </v>
      </c>
      <c r="C86" s="145" t="str">
        <f>+VLOOKUP(A86,'20 km Ride - Section 2'!$A$31:$G$51,3,FALSE)</f>
        <v xml:space="preserve">Little Rain 3734 </v>
      </c>
      <c r="D86" s="144">
        <v>1</v>
      </c>
      <c r="E86" s="145">
        <f>+VLOOKUP(A86,'20 km Ride - Section 2'!$A$31:$Y$51,17,FALSE)</f>
        <v>0</v>
      </c>
      <c r="F86" s="145">
        <f>+VLOOKUP($A86,'20 km Ride - Section 2'!$A$31:$Y$51,18,FALSE)</f>
        <v>38</v>
      </c>
      <c r="G86" s="145">
        <f t="shared" si="8"/>
        <v>38</v>
      </c>
      <c r="H86" s="145">
        <f>+VLOOKUP($A86,'20 km Ride - Section 2'!$A$31:$Y$51,19,FALSE)</f>
        <v>97</v>
      </c>
      <c r="I86" s="146">
        <f t="shared" si="9"/>
        <v>0.61199999999999999</v>
      </c>
      <c r="J86" s="145">
        <f t="shared" si="10"/>
        <v>23.256</v>
      </c>
      <c r="K86" s="145">
        <f t="shared" si="11"/>
        <v>23.256</v>
      </c>
      <c r="L86" s="145">
        <f t="shared" si="12"/>
        <v>23.256</v>
      </c>
      <c r="M86" s="134" t="e">
        <f t="shared" si="13"/>
        <v>#N/A</v>
      </c>
    </row>
    <row r="87" spans="1:13" x14ac:dyDescent="0.2">
      <c r="A87" s="145">
        <f t="shared" si="7"/>
        <v>51</v>
      </c>
      <c r="B87" s="145" t="e">
        <f>+VLOOKUP(A87,'20 km Ride - Section 2'!$A$31:$G$51,2,FALSE)</f>
        <v>#N/A</v>
      </c>
      <c r="C87" s="145" t="e">
        <f>+VLOOKUP(A87,'20 km Ride - Section 2'!$A$31:$G$51,3,FALSE)</f>
        <v>#N/A</v>
      </c>
      <c r="D87" s="144">
        <v>1</v>
      </c>
      <c r="E87" s="145" t="e">
        <f>+VLOOKUP(A87,'20 km Ride - Section 2'!$A$31:$Y$51,17,FALSE)</f>
        <v>#N/A</v>
      </c>
      <c r="F87" s="145" t="e">
        <f>+VLOOKUP($A87,'20 km Ride - Section 2'!$A$31:$Y$51,18,FALSE)</f>
        <v>#N/A</v>
      </c>
      <c r="G87" s="145" t="e">
        <f t="shared" si="8"/>
        <v>#N/A</v>
      </c>
      <c r="H87" s="145" t="e">
        <f>+VLOOKUP($A87,'20 km Ride - Section 2'!$A$31:$Y$51,19,FALSE)</f>
        <v>#N/A</v>
      </c>
      <c r="I87" s="146" t="e">
        <f t="shared" si="9"/>
        <v>#N/A</v>
      </c>
      <c r="J87" s="145" t="e">
        <f t="shared" si="10"/>
        <v>#N/A</v>
      </c>
      <c r="K87" s="145" t="e">
        <f t="shared" si="11"/>
        <v>#N/A</v>
      </c>
      <c r="L87" s="145" t="e">
        <f t="shared" si="12"/>
        <v>#N/A</v>
      </c>
      <c r="M87" s="134" t="e">
        <f t="shared" si="13"/>
        <v>#N/A</v>
      </c>
    </row>
    <row r="88" spans="1:13" x14ac:dyDescent="0.2">
      <c r="A88" s="145">
        <f t="shared" si="7"/>
        <v>52</v>
      </c>
      <c r="B88" s="145" t="str">
        <f>+VLOOKUP(A88,'20 km Ride - Section 2'!$A$31:$G$51,2,FALSE)</f>
        <v xml:space="preserve">Reanna Clayton </v>
      </c>
      <c r="C88" s="145" t="str">
        <f>+VLOOKUP(A88,'20 km Ride - Section 2'!$A$31:$G$51,3,FALSE)</f>
        <v xml:space="preserve">Benalla Park Plaitnium 10896 </v>
      </c>
      <c r="D88" s="144">
        <v>1</v>
      </c>
      <c r="E88" s="145">
        <f>+VLOOKUP(A88,'20 km Ride - Section 2'!$A$31:$Y$51,17,FALSE)</f>
        <v>0</v>
      </c>
      <c r="F88" s="145">
        <f>+VLOOKUP($A88,'20 km Ride - Section 2'!$A$31:$Y$51,18,FALSE)</f>
        <v>11</v>
      </c>
      <c r="G88" s="145">
        <f t="shared" si="8"/>
        <v>11</v>
      </c>
      <c r="H88" s="145">
        <f>+VLOOKUP($A88,'20 km Ride - Section 2'!$A$31:$Y$51,19,FALSE)</f>
        <v>124</v>
      </c>
      <c r="I88" s="146">
        <f t="shared" si="9"/>
        <v>0.504</v>
      </c>
      <c r="J88" s="145">
        <f t="shared" si="10"/>
        <v>5.5440000000000005</v>
      </c>
      <c r="K88" s="145">
        <f t="shared" si="11"/>
        <v>5.5440000000000005</v>
      </c>
      <c r="L88" s="145">
        <f t="shared" si="12"/>
        <v>5.5440000000000005</v>
      </c>
      <c r="M88" s="134" t="e">
        <f t="shared" si="13"/>
        <v>#N/A</v>
      </c>
    </row>
    <row r="89" spans="1:13" x14ac:dyDescent="0.2">
      <c r="A89" s="145">
        <f t="shared" si="7"/>
        <v>53</v>
      </c>
      <c r="B89" s="145" t="e">
        <f>+VLOOKUP(A89,'20 km Ride - Section 2'!$A$31:$G$51,2,FALSE)</f>
        <v>#N/A</v>
      </c>
      <c r="C89" s="145" t="e">
        <f>+VLOOKUP(A89,'20 km Ride - Section 2'!$A$31:$G$51,3,FALSE)</f>
        <v>#N/A</v>
      </c>
      <c r="D89" s="144">
        <v>1</v>
      </c>
      <c r="E89" s="145" t="e">
        <f>+VLOOKUP(A89,'20 km Ride - Section 2'!$A$31:$Y$51,17,FALSE)</f>
        <v>#N/A</v>
      </c>
      <c r="F89" s="145" t="e">
        <f>+VLOOKUP($A89,'20 km Ride - Section 2'!$A$31:$Y$51,18,FALSE)</f>
        <v>#N/A</v>
      </c>
      <c r="G89" s="145" t="e">
        <f t="shared" si="8"/>
        <v>#N/A</v>
      </c>
      <c r="H89" s="145" t="e">
        <f>+VLOOKUP($A89,'20 km Ride - Section 2'!$A$31:$Y$51,19,FALSE)</f>
        <v>#N/A</v>
      </c>
      <c r="I89" s="146" t="e">
        <f t="shared" si="9"/>
        <v>#N/A</v>
      </c>
      <c r="J89" s="145" t="e">
        <f t="shared" si="10"/>
        <v>#N/A</v>
      </c>
      <c r="K89" s="145" t="e">
        <f t="shared" si="11"/>
        <v>#N/A</v>
      </c>
      <c r="L89" s="145" t="e">
        <f t="shared" si="12"/>
        <v>#N/A</v>
      </c>
      <c r="M89" s="134" t="e">
        <f t="shared" si="13"/>
        <v>#N/A</v>
      </c>
    </row>
    <row r="90" spans="1:13" x14ac:dyDescent="0.2">
      <c r="A90" s="145">
        <f t="shared" si="7"/>
        <v>54</v>
      </c>
      <c r="B90" s="145" t="str">
        <f>+VLOOKUP(A90,'20 km Ride - Section 2'!$A$31:$G$51,2,FALSE)</f>
        <v xml:space="preserve">Anne-Marie Flenley </v>
      </c>
      <c r="C90" s="145" t="str">
        <f>+VLOOKUP(A90,'20 km Ride - Section 2'!$A$31:$G$51,3,FALSE)</f>
        <v xml:space="preserve">Fallowfields Fudge 4989 </v>
      </c>
      <c r="D90" s="144">
        <v>1</v>
      </c>
      <c r="E90" s="145">
        <f>+VLOOKUP(A90,'20 km Ride - Section 2'!$A$31:$Y$51,17,FALSE)</f>
        <v>0</v>
      </c>
      <c r="F90" s="145">
        <f>+VLOOKUP($A90,'20 km Ride - Section 2'!$A$31:$Y$51,18,FALSE)</f>
        <v>12</v>
      </c>
      <c r="G90" s="145">
        <f t="shared" si="8"/>
        <v>12</v>
      </c>
      <c r="H90" s="145">
        <f>+VLOOKUP($A90,'20 km Ride - Section 2'!$A$31:$Y$51,19,FALSE)</f>
        <v>132</v>
      </c>
      <c r="I90" s="146">
        <f t="shared" si="9"/>
        <v>0.47199999999999998</v>
      </c>
      <c r="J90" s="145">
        <f t="shared" si="10"/>
        <v>5.6639999999999997</v>
      </c>
      <c r="K90" s="145">
        <f t="shared" si="11"/>
        <v>5.6639999999999997</v>
      </c>
      <c r="L90" s="145">
        <f t="shared" si="12"/>
        <v>5.6639999999999997</v>
      </c>
      <c r="M90" s="134" t="e">
        <f t="shared" si="13"/>
        <v>#N/A</v>
      </c>
    </row>
    <row r="91" spans="1:13" x14ac:dyDescent="0.2">
      <c r="A91" s="145">
        <f t="shared" si="7"/>
        <v>55</v>
      </c>
      <c r="B91" s="145" t="e">
        <f>+VLOOKUP(A91,'20 km Ride - Section 2'!$A$31:$G$51,2,FALSE)</f>
        <v>#N/A</v>
      </c>
      <c r="C91" s="145" t="e">
        <f>+VLOOKUP(A91,'20 km Ride - Section 2'!$A$31:$G$51,3,FALSE)</f>
        <v>#N/A</v>
      </c>
      <c r="D91" s="144">
        <v>1</v>
      </c>
      <c r="E91" s="145" t="e">
        <f>+VLOOKUP(A91,'20 km Ride - Section 2'!$A$31:$Y$51,17,FALSE)</f>
        <v>#N/A</v>
      </c>
      <c r="F91" s="145" t="e">
        <f>+VLOOKUP($A91,'20 km Ride - Section 2'!$A$31:$Y$51,18,FALSE)</f>
        <v>#N/A</v>
      </c>
      <c r="G91" s="145" t="e">
        <f t="shared" si="8"/>
        <v>#N/A</v>
      </c>
      <c r="H91" s="145" t="e">
        <f>+VLOOKUP($A91,'20 km Ride - Section 2'!$A$31:$Y$51,19,FALSE)</f>
        <v>#N/A</v>
      </c>
      <c r="I91" s="146" t="e">
        <f t="shared" si="9"/>
        <v>#N/A</v>
      </c>
      <c r="J91" s="145" t="e">
        <f t="shared" si="10"/>
        <v>#N/A</v>
      </c>
      <c r="K91" s="145" t="e">
        <f t="shared" si="11"/>
        <v>#N/A</v>
      </c>
      <c r="L91" s="145" t="e">
        <f t="shared" si="12"/>
        <v>#N/A</v>
      </c>
      <c r="M91" s="134" t="e">
        <f t="shared" si="13"/>
        <v>#N/A</v>
      </c>
    </row>
    <row r="92" spans="1:13" x14ac:dyDescent="0.2">
      <c r="A92" s="145">
        <f t="shared" si="7"/>
        <v>56</v>
      </c>
      <c r="B92" s="145" t="str">
        <f>+VLOOKUP(A92,'20 km Ride - Section 2'!$A$31:$G$51,2,FALSE)</f>
        <v xml:space="preserve">Debra Brown </v>
      </c>
      <c r="C92" s="145" t="str">
        <f>+VLOOKUP(A92,'20 km Ride - Section 2'!$A$31:$G$51,3,FALSE)</f>
        <v xml:space="preserve">Isle of Razzamatazz 2659 </v>
      </c>
      <c r="D92" s="144">
        <v>1</v>
      </c>
      <c r="E92" s="145">
        <f>+VLOOKUP(A92,'20 km Ride - Section 2'!$A$31:$Y$51,17,FALSE)</f>
        <v>0</v>
      </c>
      <c r="F92" s="145">
        <f>+VLOOKUP($A92,'20 km Ride - Section 2'!$A$31:$Y$51,18,FALSE)</f>
        <v>16</v>
      </c>
      <c r="G92" s="145">
        <f t="shared" si="8"/>
        <v>16</v>
      </c>
      <c r="H92" s="145">
        <f>+VLOOKUP($A92,'20 km Ride - Section 2'!$A$31:$Y$51,19,FALSE)</f>
        <v>125</v>
      </c>
      <c r="I92" s="146">
        <f t="shared" si="9"/>
        <v>0.5</v>
      </c>
      <c r="J92" s="145">
        <f t="shared" si="10"/>
        <v>8</v>
      </c>
      <c r="K92" s="145">
        <f t="shared" si="11"/>
        <v>8</v>
      </c>
      <c r="L92" s="145">
        <f t="shared" si="12"/>
        <v>8</v>
      </c>
      <c r="M92" s="134" t="e">
        <f t="shared" si="13"/>
        <v>#N/A</v>
      </c>
    </row>
    <row r="93" spans="1:13" x14ac:dyDescent="0.2">
      <c r="A93" s="145">
        <v>29</v>
      </c>
      <c r="B93" s="145" t="e">
        <f>+VLOOKUP(A93,'20 km Ride - Section 2'!$A$31:$G$51,2,FALSE)</f>
        <v>#N/A</v>
      </c>
      <c r="C93" s="145" t="e">
        <f>+VLOOKUP(A93,'20 km Ride - Section 2'!$A$31:$G$51,3,FALSE)</f>
        <v>#N/A</v>
      </c>
      <c r="D93" s="144">
        <v>1</v>
      </c>
      <c r="E93" s="145" t="e">
        <f>+VLOOKUP(A93,'20 km Ride - Section 2'!$A$31:$Y$51,17,FALSE)</f>
        <v>#N/A</v>
      </c>
      <c r="F93" s="145" t="e">
        <f>+VLOOKUP($A93,'20 km Ride - Section 2'!$A$31:$Y$51,18,FALSE)</f>
        <v>#N/A</v>
      </c>
      <c r="G93" s="145" t="e">
        <f t="shared" si="8"/>
        <v>#N/A</v>
      </c>
      <c r="H93" s="145" t="e">
        <f>+VLOOKUP($A93,'20 km Ride - Section 2'!$A$31:$Y$51,19,FALSE)</f>
        <v>#N/A</v>
      </c>
      <c r="I93" s="146" t="e">
        <f t="shared" si="9"/>
        <v>#N/A</v>
      </c>
      <c r="J93" s="145" t="e">
        <f t="shared" si="10"/>
        <v>#N/A</v>
      </c>
      <c r="K93" s="145" t="e">
        <f t="shared" si="11"/>
        <v>#N/A</v>
      </c>
      <c r="L93" s="145" t="e">
        <f t="shared" si="12"/>
        <v>#N/A</v>
      </c>
      <c r="M93" s="134" t="e">
        <f t="shared" si="13"/>
        <v>#N/A</v>
      </c>
    </row>
    <row r="94" spans="1:13" x14ac:dyDescent="0.2">
      <c r="A94" s="145">
        <f t="shared" ref="A94:A125" si="14">+A93+1</f>
        <v>30</v>
      </c>
      <c r="B94" s="145" t="e">
        <f>+VLOOKUP(A94,'20 km Ride - Section 2'!$A$31:$G$51,2,FALSE)</f>
        <v>#N/A</v>
      </c>
      <c r="C94" s="145" t="e">
        <f>+VLOOKUP(A94,'20 km Ride - Section 2'!$A$31:$G$51,3,FALSE)</f>
        <v>#N/A</v>
      </c>
      <c r="D94" s="144">
        <v>1</v>
      </c>
      <c r="E94" s="145" t="e">
        <f>+VLOOKUP(A94,'20 km Ride - Section 2'!$A$31:$Y$51,17,FALSE)</f>
        <v>#N/A</v>
      </c>
      <c r="F94" s="145" t="e">
        <f>+VLOOKUP($A94,'20 km Ride - Section 2'!$A$31:$Y$51,18,FALSE)</f>
        <v>#N/A</v>
      </c>
      <c r="G94" s="145" t="e">
        <f t="shared" si="8"/>
        <v>#N/A</v>
      </c>
      <c r="H94" s="145" t="e">
        <f>+VLOOKUP($A94,'20 km Ride - Section 2'!$A$31:$Y$51,19,FALSE)</f>
        <v>#N/A</v>
      </c>
      <c r="I94" s="146" t="e">
        <f t="shared" si="9"/>
        <v>#N/A</v>
      </c>
      <c r="J94" s="145" t="e">
        <f t="shared" si="10"/>
        <v>#N/A</v>
      </c>
      <c r="K94" s="145" t="e">
        <f t="shared" si="11"/>
        <v>#N/A</v>
      </c>
      <c r="L94" s="145" t="e">
        <f t="shared" si="12"/>
        <v>#N/A</v>
      </c>
      <c r="M94" s="134" t="e">
        <f t="shared" si="13"/>
        <v>#N/A</v>
      </c>
    </row>
    <row r="95" spans="1:13" x14ac:dyDescent="0.2">
      <c r="A95" s="145">
        <f t="shared" si="14"/>
        <v>31</v>
      </c>
      <c r="B95" s="145" t="e">
        <f>+VLOOKUP(A95,'20 km Ride - Section 2'!$A$31:$G$51,2,FALSE)</f>
        <v>#N/A</v>
      </c>
      <c r="C95" s="145" t="e">
        <f>+VLOOKUP(A95,'20 km Ride - Section 2'!$A$31:$G$51,3,FALSE)</f>
        <v>#N/A</v>
      </c>
      <c r="D95" s="144">
        <v>1</v>
      </c>
      <c r="E95" s="145" t="e">
        <f>+VLOOKUP(A95,'20 km Ride - Section 2'!$A$31:$Y$51,17,FALSE)</f>
        <v>#N/A</v>
      </c>
      <c r="F95" s="145" t="e">
        <f>+VLOOKUP($A95,'20 km Ride - Section 2'!$A$31:$Y$51,18,FALSE)</f>
        <v>#N/A</v>
      </c>
      <c r="G95" s="145" t="e">
        <f t="shared" si="8"/>
        <v>#N/A</v>
      </c>
      <c r="H95" s="145" t="e">
        <f>+VLOOKUP($A95,'20 km Ride - Section 2'!$A$31:$Y$51,19,FALSE)</f>
        <v>#N/A</v>
      </c>
      <c r="I95" s="146" t="e">
        <f t="shared" si="9"/>
        <v>#N/A</v>
      </c>
      <c r="J95" s="145" t="e">
        <f t="shared" si="10"/>
        <v>#N/A</v>
      </c>
      <c r="K95" s="145" t="e">
        <f t="shared" si="11"/>
        <v>#N/A</v>
      </c>
      <c r="L95" s="145" t="e">
        <f t="shared" si="12"/>
        <v>#N/A</v>
      </c>
      <c r="M95" s="134" t="e">
        <f t="shared" si="13"/>
        <v>#N/A</v>
      </c>
    </row>
    <row r="96" spans="1:13" x14ac:dyDescent="0.2">
      <c r="A96" s="145">
        <f t="shared" si="14"/>
        <v>32</v>
      </c>
      <c r="B96" s="145" t="e">
        <f>+VLOOKUP(A96,'20 km Ride - Section 2'!$A$31:$G$51,2,FALSE)</f>
        <v>#N/A</v>
      </c>
      <c r="C96" s="145" t="e">
        <f>+VLOOKUP(A96,'20 km Ride - Section 2'!$A$31:$G$51,3,FALSE)</f>
        <v>#N/A</v>
      </c>
      <c r="D96" s="144">
        <v>1</v>
      </c>
      <c r="E96" s="145" t="e">
        <f>+VLOOKUP(A96,'20 km Ride - Section 2'!$A$31:$Y$51,17,FALSE)</f>
        <v>#N/A</v>
      </c>
      <c r="F96" s="145" t="e">
        <f>+VLOOKUP($A96,'20 km Ride - Section 2'!$A$31:$Y$51,18,FALSE)</f>
        <v>#N/A</v>
      </c>
      <c r="G96" s="145" t="e">
        <f t="shared" si="8"/>
        <v>#N/A</v>
      </c>
      <c r="H96" s="145" t="e">
        <f>+VLOOKUP($A96,'20 km Ride - Section 2'!$A$31:$Y$51,19,FALSE)</f>
        <v>#N/A</v>
      </c>
      <c r="I96" s="146" t="e">
        <f t="shared" si="9"/>
        <v>#N/A</v>
      </c>
      <c r="J96" s="145" t="e">
        <f t="shared" si="10"/>
        <v>#N/A</v>
      </c>
      <c r="K96" s="145" t="e">
        <f t="shared" si="11"/>
        <v>#N/A</v>
      </c>
      <c r="L96" s="145" t="e">
        <f t="shared" si="12"/>
        <v>#N/A</v>
      </c>
      <c r="M96" s="134" t="e">
        <f t="shared" si="13"/>
        <v>#N/A</v>
      </c>
    </row>
    <row r="97" spans="1:13" x14ac:dyDescent="0.2">
      <c r="A97" s="145">
        <f t="shared" si="14"/>
        <v>33</v>
      </c>
      <c r="B97" s="145" t="e">
        <f>+VLOOKUP(A97,'20 km Ride - Section 2'!$A$31:$G$51,2,FALSE)</f>
        <v>#N/A</v>
      </c>
      <c r="C97" s="145" t="e">
        <f>+VLOOKUP(A97,'20 km Ride - Section 2'!$A$31:$G$51,3,FALSE)</f>
        <v>#N/A</v>
      </c>
      <c r="D97" s="144">
        <v>1</v>
      </c>
      <c r="E97" s="145" t="e">
        <f>+VLOOKUP(A97,'20 km Ride - Section 2'!$A$31:$Y$51,17,FALSE)</f>
        <v>#N/A</v>
      </c>
      <c r="F97" s="145" t="e">
        <f>+VLOOKUP($A97,'20 km Ride - Section 2'!$A$31:$Y$51,18,FALSE)</f>
        <v>#N/A</v>
      </c>
      <c r="G97" s="145" t="e">
        <f t="shared" si="8"/>
        <v>#N/A</v>
      </c>
      <c r="H97" s="145" t="e">
        <f>+VLOOKUP($A97,'20 km Ride - Section 2'!$A$31:$Y$51,19,FALSE)</f>
        <v>#N/A</v>
      </c>
      <c r="I97" s="146" t="e">
        <f t="shared" si="9"/>
        <v>#N/A</v>
      </c>
      <c r="J97" s="145" t="e">
        <f t="shared" si="10"/>
        <v>#N/A</v>
      </c>
      <c r="K97" s="145" t="e">
        <f t="shared" si="11"/>
        <v>#N/A</v>
      </c>
      <c r="L97" s="145" t="e">
        <f t="shared" si="12"/>
        <v>#N/A</v>
      </c>
      <c r="M97" s="134" t="e">
        <f t="shared" si="13"/>
        <v>#N/A</v>
      </c>
    </row>
    <row r="98" spans="1:13" x14ac:dyDescent="0.2">
      <c r="A98" s="145">
        <f t="shared" si="14"/>
        <v>34</v>
      </c>
      <c r="B98" s="145" t="e">
        <f>+VLOOKUP(A98,'20 km Ride - Section 2'!$A$31:$G$51,2,FALSE)</f>
        <v>#N/A</v>
      </c>
      <c r="C98" s="145" t="e">
        <f>+VLOOKUP(A98,'20 km Ride - Section 2'!$A$31:$G$51,3,FALSE)</f>
        <v>#N/A</v>
      </c>
      <c r="D98" s="144">
        <v>1</v>
      </c>
      <c r="E98" s="145" t="e">
        <f>+VLOOKUP(A98,'20 km Ride - Section 2'!$A$31:$Y$51,17,FALSE)</f>
        <v>#N/A</v>
      </c>
      <c r="F98" s="145" t="e">
        <f>+VLOOKUP($A98,'20 km Ride - Section 2'!$A$31:$Y$51,18,FALSE)</f>
        <v>#N/A</v>
      </c>
      <c r="G98" s="145" t="e">
        <f t="shared" si="8"/>
        <v>#N/A</v>
      </c>
      <c r="H98" s="145" t="e">
        <f>+VLOOKUP($A98,'20 km Ride - Section 2'!$A$31:$Y$51,19,FALSE)</f>
        <v>#N/A</v>
      </c>
      <c r="I98" s="146" t="e">
        <f t="shared" si="9"/>
        <v>#N/A</v>
      </c>
      <c r="J98" s="145" t="e">
        <f t="shared" si="10"/>
        <v>#N/A</v>
      </c>
      <c r="K98" s="145" t="e">
        <f t="shared" si="11"/>
        <v>#N/A</v>
      </c>
      <c r="L98" s="145" t="e">
        <f t="shared" si="12"/>
        <v>#N/A</v>
      </c>
      <c r="M98" s="134" t="e">
        <f t="shared" si="13"/>
        <v>#N/A</v>
      </c>
    </row>
    <row r="99" spans="1:13" x14ac:dyDescent="0.2">
      <c r="A99" s="145">
        <f t="shared" si="14"/>
        <v>35</v>
      </c>
      <c r="B99" s="145" t="e">
        <f>+VLOOKUP(A99,'20 km Ride - Section 2'!$A$31:$G$51,2,FALSE)</f>
        <v>#N/A</v>
      </c>
      <c r="C99" s="145" t="e">
        <f>+VLOOKUP(A99,'20 km Ride - Section 2'!$A$31:$G$51,3,FALSE)</f>
        <v>#N/A</v>
      </c>
      <c r="D99" s="144">
        <v>1</v>
      </c>
      <c r="E99" s="145" t="e">
        <f>+VLOOKUP(A99,'20 km Ride - Section 2'!$A$31:$Y$51,17,FALSE)</f>
        <v>#N/A</v>
      </c>
      <c r="F99" s="145" t="e">
        <f>+VLOOKUP($A99,'20 km Ride - Section 2'!$A$31:$Y$51,18,FALSE)</f>
        <v>#N/A</v>
      </c>
      <c r="G99" s="145" t="e">
        <f t="shared" si="8"/>
        <v>#N/A</v>
      </c>
      <c r="H99" s="145" t="e">
        <f>+VLOOKUP($A99,'20 km Ride - Section 2'!$A$31:$Y$51,19,FALSE)</f>
        <v>#N/A</v>
      </c>
      <c r="I99" s="146" t="e">
        <f t="shared" si="9"/>
        <v>#N/A</v>
      </c>
      <c r="J99" s="145" t="e">
        <f t="shared" si="10"/>
        <v>#N/A</v>
      </c>
      <c r="K99" s="145" t="e">
        <f t="shared" si="11"/>
        <v>#N/A</v>
      </c>
      <c r="L99" s="145" t="e">
        <f t="shared" si="12"/>
        <v>#N/A</v>
      </c>
      <c r="M99" s="134" t="e">
        <f t="shared" si="13"/>
        <v>#N/A</v>
      </c>
    </row>
    <row r="100" spans="1:13" x14ac:dyDescent="0.2">
      <c r="A100" s="145">
        <f t="shared" si="14"/>
        <v>36</v>
      </c>
      <c r="B100" s="145" t="e">
        <f>+VLOOKUP(A100,'20 km Ride - Section 2'!$A$31:$G$51,2,FALSE)</f>
        <v>#N/A</v>
      </c>
      <c r="C100" s="145" t="e">
        <f>+VLOOKUP(A100,'20 km Ride - Section 2'!$A$31:$G$51,3,FALSE)</f>
        <v>#N/A</v>
      </c>
      <c r="D100" s="144">
        <v>1</v>
      </c>
      <c r="E100" s="145" t="e">
        <f>+VLOOKUP(A100,'20 km Ride - Section 2'!$A$31:$Y$51,17,FALSE)</f>
        <v>#N/A</v>
      </c>
      <c r="F100" s="145" t="e">
        <f>+VLOOKUP($A100,'20 km Ride - Section 2'!$A$31:$Y$51,18,FALSE)</f>
        <v>#N/A</v>
      </c>
      <c r="G100" s="145" t="e">
        <f t="shared" si="8"/>
        <v>#N/A</v>
      </c>
      <c r="H100" s="145" t="e">
        <f>+VLOOKUP($A100,'20 km Ride - Section 2'!$A$31:$Y$51,19,FALSE)</f>
        <v>#N/A</v>
      </c>
      <c r="I100" s="146" t="e">
        <f t="shared" si="9"/>
        <v>#N/A</v>
      </c>
      <c r="J100" s="145" t="e">
        <f t="shared" si="10"/>
        <v>#N/A</v>
      </c>
      <c r="K100" s="145" t="e">
        <f t="shared" si="11"/>
        <v>#N/A</v>
      </c>
      <c r="L100" s="145" t="e">
        <f t="shared" si="12"/>
        <v>#N/A</v>
      </c>
      <c r="M100" s="134" t="e">
        <f t="shared" si="13"/>
        <v>#N/A</v>
      </c>
    </row>
    <row r="101" spans="1:13" x14ac:dyDescent="0.2">
      <c r="A101" s="145">
        <f t="shared" si="14"/>
        <v>37</v>
      </c>
      <c r="B101" s="145" t="e">
        <f>+VLOOKUP(A101,'20 km Ride - Section 2'!$A$31:$G$51,2,FALSE)</f>
        <v>#N/A</v>
      </c>
      <c r="C101" s="145" t="e">
        <f>+VLOOKUP(A101,'20 km Ride - Section 2'!$A$31:$G$51,3,FALSE)</f>
        <v>#N/A</v>
      </c>
      <c r="D101" s="144">
        <v>1</v>
      </c>
      <c r="E101" s="145" t="e">
        <f>+VLOOKUP(A101,'20 km Ride - Section 2'!$A$31:$Y$51,17,FALSE)</f>
        <v>#N/A</v>
      </c>
      <c r="F101" s="145" t="e">
        <f>+VLOOKUP($A101,'20 km Ride - Section 2'!$A$31:$Y$51,18,FALSE)</f>
        <v>#N/A</v>
      </c>
      <c r="G101" s="145" t="e">
        <f t="shared" si="8"/>
        <v>#N/A</v>
      </c>
      <c r="H101" s="145" t="e">
        <f>+VLOOKUP($A101,'20 km Ride - Section 2'!$A$31:$Y$51,19,FALSE)</f>
        <v>#N/A</v>
      </c>
      <c r="I101" s="146" t="e">
        <f t="shared" si="9"/>
        <v>#N/A</v>
      </c>
      <c r="J101" s="145" t="e">
        <f t="shared" si="10"/>
        <v>#N/A</v>
      </c>
      <c r="K101" s="145" t="e">
        <f t="shared" si="11"/>
        <v>#N/A</v>
      </c>
      <c r="L101" s="145" t="e">
        <f t="shared" si="12"/>
        <v>#N/A</v>
      </c>
      <c r="M101" s="134" t="e">
        <f t="shared" si="13"/>
        <v>#N/A</v>
      </c>
    </row>
    <row r="102" spans="1:13" x14ac:dyDescent="0.2">
      <c r="A102" s="145">
        <f t="shared" si="14"/>
        <v>38</v>
      </c>
      <c r="B102" s="145" t="e">
        <f>+VLOOKUP(A102,'20 km Ride - Section 2'!$A$31:$G$51,2,FALSE)</f>
        <v>#N/A</v>
      </c>
      <c r="C102" s="145" t="e">
        <f>+VLOOKUP(A102,'20 km Ride - Section 2'!$A$31:$G$51,3,FALSE)</f>
        <v>#N/A</v>
      </c>
      <c r="D102" s="144">
        <v>1</v>
      </c>
      <c r="E102" s="145" t="e">
        <f>+VLOOKUP(A102,'20 km Ride - Section 2'!$A$31:$Y$51,17,FALSE)</f>
        <v>#N/A</v>
      </c>
      <c r="F102" s="145" t="e">
        <f>+VLOOKUP($A102,'20 km Ride - Section 2'!$A$31:$Y$51,18,FALSE)</f>
        <v>#N/A</v>
      </c>
      <c r="G102" s="145" t="e">
        <f t="shared" si="8"/>
        <v>#N/A</v>
      </c>
      <c r="H102" s="145" t="e">
        <f>+VLOOKUP($A102,'20 km Ride - Section 2'!$A$31:$Y$51,19,FALSE)</f>
        <v>#N/A</v>
      </c>
      <c r="I102" s="146" t="e">
        <f t="shared" si="9"/>
        <v>#N/A</v>
      </c>
      <c r="J102" s="145" t="e">
        <f t="shared" si="10"/>
        <v>#N/A</v>
      </c>
      <c r="K102" s="145" t="e">
        <f t="shared" si="11"/>
        <v>#N/A</v>
      </c>
      <c r="L102" s="145" t="e">
        <f t="shared" si="12"/>
        <v>#N/A</v>
      </c>
      <c r="M102" s="134" t="e">
        <f t="shared" si="13"/>
        <v>#N/A</v>
      </c>
    </row>
    <row r="103" spans="1:13" x14ac:dyDescent="0.2">
      <c r="A103" s="145">
        <f t="shared" si="14"/>
        <v>39</v>
      </c>
      <c r="B103" s="145" t="e">
        <f>+VLOOKUP(A103,'20 km Ride - Section 2'!$A$31:$G$51,2,FALSE)</f>
        <v>#N/A</v>
      </c>
      <c r="C103" s="145" t="e">
        <f>+VLOOKUP(A103,'20 km Ride - Section 2'!$A$31:$G$51,3,FALSE)</f>
        <v>#N/A</v>
      </c>
      <c r="D103" s="144">
        <v>1</v>
      </c>
      <c r="E103" s="145" t="e">
        <f>+VLOOKUP(A103,'20 km Ride - Section 2'!$A$31:$Y$51,17,FALSE)</f>
        <v>#N/A</v>
      </c>
      <c r="F103" s="145" t="e">
        <f>+VLOOKUP($A103,'20 km Ride - Section 2'!$A$31:$Y$51,18,FALSE)</f>
        <v>#N/A</v>
      </c>
      <c r="G103" s="145" t="e">
        <f t="shared" si="8"/>
        <v>#N/A</v>
      </c>
      <c r="H103" s="145" t="e">
        <f>+VLOOKUP($A103,'20 km Ride - Section 2'!$A$31:$Y$51,19,FALSE)</f>
        <v>#N/A</v>
      </c>
      <c r="I103" s="146" t="e">
        <f t="shared" si="9"/>
        <v>#N/A</v>
      </c>
      <c r="J103" s="145" t="e">
        <f t="shared" si="10"/>
        <v>#N/A</v>
      </c>
      <c r="K103" s="145" t="e">
        <f t="shared" si="11"/>
        <v>#N/A</v>
      </c>
      <c r="L103" s="145" t="e">
        <f t="shared" si="12"/>
        <v>#N/A</v>
      </c>
      <c r="M103" s="134" t="e">
        <f t="shared" si="13"/>
        <v>#N/A</v>
      </c>
    </row>
    <row r="104" spans="1:13" x14ac:dyDescent="0.2">
      <c r="A104" s="145">
        <f t="shared" si="14"/>
        <v>40</v>
      </c>
      <c r="B104" s="145" t="e">
        <f>+VLOOKUP(A104,'20 km Ride - Section 2'!$A$31:$G$51,2,FALSE)</f>
        <v>#N/A</v>
      </c>
      <c r="C104" s="145" t="e">
        <f>+VLOOKUP(A104,'20 km Ride - Section 2'!$A$31:$G$51,3,FALSE)</f>
        <v>#N/A</v>
      </c>
      <c r="D104" s="144">
        <v>1</v>
      </c>
      <c r="E104" s="145" t="e">
        <f>+VLOOKUP(A104,'20 km Ride - Section 2'!$A$31:$Y$51,17,FALSE)</f>
        <v>#N/A</v>
      </c>
      <c r="F104" s="145" t="e">
        <f>+VLOOKUP($A104,'20 km Ride - Section 2'!$A$31:$Y$51,18,FALSE)</f>
        <v>#N/A</v>
      </c>
      <c r="G104" s="145" t="e">
        <f t="shared" si="8"/>
        <v>#N/A</v>
      </c>
      <c r="H104" s="145" t="e">
        <f>+VLOOKUP($A104,'20 km Ride - Section 2'!$A$31:$Y$51,19,FALSE)</f>
        <v>#N/A</v>
      </c>
      <c r="I104" s="146" t="e">
        <f t="shared" si="9"/>
        <v>#N/A</v>
      </c>
      <c r="J104" s="145" t="e">
        <f t="shared" si="10"/>
        <v>#N/A</v>
      </c>
      <c r="K104" s="145" t="e">
        <f t="shared" si="11"/>
        <v>#N/A</v>
      </c>
      <c r="L104" s="145" t="e">
        <f t="shared" si="12"/>
        <v>#N/A</v>
      </c>
      <c r="M104" s="134" t="e">
        <f t="shared" si="13"/>
        <v>#N/A</v>
      </c>
    </row>
    <row r="105" spans="1:13" x14ac:dyDescent="0.2">
      <c r="A105" s="145">
        <f t="shared" si="14"/>
        <v>41</v>
      </c>
      <c r="B105" s="145" t="e">
        <f>+VLOOKUP(A105,'20 km Ride - Section 2'!$A$31:$G$51,2,FALSE)</f>
        <v>#N/A</v>
      </c>
      <c r="C105" s="145" t="e">
        <f>+VLOOKUP(A105,'20 km Ride - Section 2'!$A$31:$G$51,3,FALSE)</f>
        <v>#N/A</v>
      </c>
      <c r="D105" s="144">
        <v>1</v>
      </c>
      <c r="E105" s="145" t="e">
        <f>+VLOOKUP(A105,'20 km Ride - Section 2'!$A$31:$Y$51,17,FALSE)</f>
        <v>#N/A</v>
      </c>
      <c r="F105" s="145" t="e">
        <f>+VLOOKUP($A105,'20 km Ride - Section 2'!$A$31:$Y$51,18,FALSE)</f>
        <v>#N/A</v>
      </c>
      <c r="G105" s="145" t="e">
        <f t="shared" si="8"/>
        <v>#N/A</v>
      </c>
      <c r="H105" s="145" t="e">
        <f>+VLOOKUP($A105,'20 km Ride - Section 2'!$A$31:$Y$51,19,FALSE)</f>
        <v>#N/A</v>
      </c>
      <c r="I105" s="146" t="e">
        <f t="shared" ref="I105:I120" si="15">+(C$2-H105)/C$2</f>
        <v>#N/A</v>
      </c>
      <c r="J105" s="145" t="e">
        <f t="shared" si="10"/>
        <v>#N/A</v>
      </c>
      <c r="K105" s="145" t="e">
        <f t="shared" si="11"/>
        <v>#N/A</v>
      </c>
      <c r="L105" s="145" t="e">
        <f t="shared" si="12"/>
        <v>#N/A</v>
      </c>
      <c r="M105" s="134" t="e">
        <f t="shared" si="13"/>
        <v>#N/A</v>
      </c>
    </row>
    <row r="106" spans="1:13" x14ac:dyDescent="0.2">
      <c r="A106" s="145">
        <f t="shared" si="14"/>
        <v>42</v>
      </c>
      <c r="B106" s="145" t="str">
        <f>+VLOOKUP(A106,'20 km Ride - Section 2'!$A$31:$G$51,2,FALSE)</f>
        <v xml:space="preserve">Zoe Phillips </v>
      </c>
      <c r="C106" s="145" t="str">
        <f>+VLOOKUP(A106,'20 km Ride - Section 2'!$A$31:$G$51,3,FALSE)</f>
        <v xml:space="preserve">Jindy 12820 </v>
      </c>
      <c r="D106" s="144">
        <v>1</v>
      </c>
      <c r="E106" s="145">
        <f>+VLOOKUP(A106,'20 km Ride - Section 2'!$A$31:$Y$51,17,FALSE)</f>
        <v>0</v>
      </c>
      <c r="F106" s="145" t="str">
        <f>+VLOOKUP($A106,'20 km Ride - Section 2'!$A$31:$Y$51,18,FALSE)</f>
        <v>ELIMINATED</v>
      </c>
      <c r="G106" s="145" t="e">
        <f t="shared" si="8"/>
        <v>#VALUE!</v>
      </c>
      <c r="H106" s="145">
        <f>+VLOOKUP($A106,'20 km Ride - Section 2'!$A$31:$Y$51,19,FALSE)</f>
        <v>85</v>
      </c>
      <c r="I106" s="146">
        <f t="shared" si="15"/>
        <v>0.66</v>
      </c>
      <c r="J106" s="145" t="e">
        <f t="shared" si="10"/>
        <v>#VALUE!</v>
      </c>
      <c r="K106" s="145" t="e">
        <f t="shared" si="11"/>
        <v>#VALUE!</v>
      </c>
      <c r="L106" s="145" t="e">
        <f t="shared" si="12"/>
        <v>#VALUE!</v>
      </c>
      <c r="M106" s="134" t="e">
        <f t="shared" si="13"/>
        <v>#VALUE!</v>
      </c>
    </row>
    <row r="107" spans="1:13" x14ac:dyDescent="0.2">
      <c r="A107" s="145">
        <f t="shared" si="14"/>
        <v>43</v>
      </c>
      <c r="B107" s="145" t="e">
        <f>+VLOOKUP(A107,'20 km Ride - Section 2'!$A$31:$G$51,2,FALSE)</f>
        <v>#N/A</v>
      </c>
      <c r="C107" s="145" t="e">
        <f>+VLOOKUP(A107,'20 km Ride - Section 2'!$A$31:$G$51,3,FALSE)</f>
        <v>#N/A</v>
      </c>
      <c r="D107" s="144">
        <v>1</v>
      </c>
      <c r="E107" s="145" t="e">
        <f>+VLOOKUP(A107,'20 km Ride - Section 2'!$A$31:$Y$51,17,FALSE)</f>
        <v>#N/A</v>
      </c>
      <c r="F107" s="145" t="e">
        <f>+VLOOKUP($A107,'20 km Ride - Section 2'!$A$31:$Y$51,18,FALSE)</f>
        <v>#N/A</v>
      </c>
      <c r="G107" s="145" t="e">
        <f t="shared" si="8"/>
        <v>#N/A</v>
      </c>
      <c r="H107" s="145" t="e">
        <f>+VLOOKUP($A107,'20 km Ride - Section 2'!$A$31:$Y$51,19,FALSE)</f>
        <v>#N/A</v>
      </c>
      <c r="I107" s="146" t="e">
        <f t="shared" si="15"/>
        <v>#N/A</v>
      </c>
      <c r="J107" s="145" t="e">
        <f t="shared" si="10"/>
        <v>#N/A</v>
      </c>
      <c r="K107" s="145" t="e">
        <f t="shared" si="11"/>
        <v>#N/A</v>
      </c>
      <c r="L107" s="145" t="e">
        <f t="shared" si="12"/>
        <v>#N/A</v>
      </c>
      <c r="M107" s="134" t="e">
        <f t="shared" si="13"/>
        <v>#N/A</v>
      </c>
    </row>
    <row r="108" spans="1:13" x14ac:dyDescent="0.2">
      <c r="A108" s="145">
        <f t="shared" si="14"/>
        <v>44</v>
      </c>
      <c r="B108" s="145" t="str">
        <f>+VLOOKUP(A108,'20 km Ride - Section 2'!$A$31:$G$51,2,FALSE)</f>
        <v xml:space="preserve">Jenee Edwards </v>
      </c>
      <c r="C108" s="145" t="str">
        <f>+VLOOKUP(A108,'20 km Ride - Section 2'!$A$31:$G$51,3,FALSE)</f>
        <v xml:space="preserve">Tally's Chip 7515 </v>
      </c>
      <c r="D108" s="144">
        <v>1</v>
      </c>
      <c r="E108" s="145">
        <f>+VLOOKUP(A108,'20 km Ride - Section 2'!$A$31:$Y$51,17,FALSE)</f>
        <v>0</v>
      </c>
      <c r="F108" s="145">
        <f>+VLOOKUP($A108,'20 km Ride - Section 2'!$A$31:$Y$51,18,FALSE)</f>
        <v>7</v>
      </c>
      <c r="G108" s="145">
        <f t="shared" si="8"/>
        <v>7</v>
      </c>
      <c r="H108" s="145">
        <f>+VLOOKUP($A108,'20 km Ride - Section 2'!$A$31:$Y$51,19,FALSE)</f>
        <v>91</v>
      </c>
      <c r="I108" s="146">
        <f t="shared" si="15"/>
        <v>0.63600000000000001</v>
      </c>
      <c r="J108" s="145">
        <f t="shared" si="10"/>
        <v>4.452</v>
      </c>
      <c r="K108" s="145">
        <f t="shared" si="11"/>
        <v>4.452</v>
      </c>
      <c r="L108" s="145">
        <f t="shared" si="12"/>
        <v>4.452</v>
      </c>
      <c r="M108" s="134" t="e">
        <f t="shared" si="13"/>
        <v>#N/A</v>
      </c>
    </row>
    <row r="109" spans="1:13" x14ac:dyDescent="0.2">
      <c r="A109" s="145">
        <f t="shared" si="14"/>
        <v>45</v>
      </c>
      <c r="B109" s="145" t="e">
        <f>+VLOOKUP(A109,'20 km Ride - Section 2'!$A$31:$G$51,2,FALSE)</f>
        <v>#N/A</v>
      </c>
      <c r="C109" s="145" t="e">
        <f>+VLOOKUP(A109,'20 km Ride - Section 2'!$A$31:$G$51,3,FALSE)</f>
        <v>#N/A</v>
      </c>
      <c r="D109" s="144">
        <v>1</v>
      </c>
      <c r="E109" s="145" t="e">
        <f>+VLOOKUP(A109,'20 km Ride - Section 2'!$A$31:$Y$51,17,FALSE)</f>
        <v>#N/A</v>
      </c>
      <c r="F109" s="145" t="e">
        <f>+VLOOKUP($A109,'20 km Ride - Section 2'!$A$31:$Y$51,18,FALSE)</f>
        <v>#N/A</v>
      </c>
      <c r="G109" s="145" t="e">
        <f t="shared" si="8"/>
        <v>#N/A</v>
      </c>
      <c r="H109" s="145" t="e">
        <f>+VLOOKUP($A109,'20 km Ride - Section 2'!$A$31:$Y$51,19,FALSE)</f>
        <v>#N/A</v>
      </c>
      <c r="I109" s="146" t="e">
        <f t="shared" si="15"/>
        <v>#N/A</v>
      </c>
      <c r="J109" s="145" t="e">
        <f t="shared" si="10"/>
        <v>#N/A</v>
      </c>
      <c r="K109" s="145" t="e">
        <f t="shared" si="11"/>
        <v>#N/A</v>
      </c>
      <c r="L109" s="145" t="e">
        <f t="shared" si="12"/>
        <v>#N/A</v>
      </c>
      <c r="M109" s="134" t="e">
        <f t="shared" si="13"/>
        <v>#N/A</v>
      </c>
    </row>
    <row r="110" spans="1:13" x14ac:dyDescent="0.2">
      <c r="A110" s="145">
        <f t="shared" si="14"/>
        <v>46</v>
      </c>
      <c r="B110" s="145" t="str">
        <f>+VLOOKUP(A110,'20 km Ride - Section 2'!$A$31:$G$51,2,FALSE)</f>
        <v xml:space="preserve">Lisa Ingersoll </v>
      </c>
      <c r="C110" s="145" t="str">
        <f>+VLOOKUP(A110,'20 km Ride - Section 2'!$A$31:$G$51,3,FALSE)</f>
        <v xml:space="preserve">Trasimon 13134 </v>
      </c>
      <c r="D110" s="144">
        <v>1</v>
      </c>
      <c r="E110" s="145">
        <f>+VLOOKUP(A110,'20 km Ride - Section 2'!$A$31:$Y$51,17,FALSE)</f>
        <v>0</v>
      </c>
      <c r="F110" s="145">
        <f>+VLOOKUP($A110,'20 km Ride - Section 2'!$A$31:$Y$51,18,FALSE)</f>
        <v>22</v>
      </c>
      <c r="G110" s="145">
        <f t="shared" si="8"/>
        <v>22</v>
      </c>
      <c r="H110" s="145">
        <f>+VLOOKUP($A110,'20 km Ride - Section 2'!$A$31:$Y$51,19,FALSE)</f>
        <v>127</v>
      </c>
      <c r="I110" s="146">
        <f t="shared" si="15"/>
        <v>0.49199999999999999</v>
      </c>
      <c r="J110" s="145">
        <f t="shared" si="10"/>
        <v>10.824</v>
      </c>
      <c r="K110" s="145">
        <f t="shared" si="11"/>
        <v>10.824</v>
      </c>
      <c r="L110" s="145">
        <f t="shared" si="12"/>
        <v>10.824</v>
      </c>
      <c r="M110" s="134" t="e">
        <f t="shared" si="13"/>
        <v>#N/A</v>
      </c>
    </row>
    <row r="111" spans="1:13" x14ac:dyDescent="0.2">
      <c r="A111" s="145">
        <f t="shared" si="14"/>
        <v>47</v>
      </c>
      <c r="B111" s="145" t="e">
        <f>+VLOOKUP(A111,'20 km Ride - Section 2'!$A$31:$G$51,2,FALSE)</f>
        <v>#N/A</v>
      </c>
      <c r="C111" s="145" t="e">
        <f>+VLOOKUP(A111,'20 km Ride - Section 2'!$A$31:$G$51,3,FALSE)</f>
        <v>#N/A</v>
      </c>
      <c r="D111" s="144">
        <v>1</v>
      </c>
      <c r="E111" s="145" t="e">
        <f>+VLOOKUP(A111,'20 km Ride - Section 2'!$A$31:$Y$51,17,FALSE)</f>
        <v>#N/A</v>
      </c>
      <c r="F111" s="145" t="e">
        <f>+VLOOKUP($A111,'20 km Ride - Section 2'!$A$31:$Y$51,18,FALSE)</f>
        <v>#N/A</v>
      </c>
      <c r="G111" s="145" t="e">
        <f t="shared" si="8"/>
        <v>#N/A</v>
      </c>
      <c r="H111" s="145" t="e">
        <f>+VLOOKUP($A111,'20 km Ride - Section 2'!$A$31:$Y$51,19,FALSE)</f>
        <v>#N/A</v>
      </c>
      <c r="I111" s="146" t="e">
        <f t="shared" si="15"/>
        <v>#N/A</v>
      </c>
      <c r="J111" s="145" t="e">
        <f t="shared" si="10"/>
        <v>#N/A</v>
      </c>
      <c r="K111" s="145" t="e">
        <f t="shared" si="11"/>
        <v>#N/A</v>
      </c>
      <c r="L111" s="145" t="e">
        <f t="shared" si="12"/>
        <v>#N/A</v>
      </c>
      <c r="M111" s="134" t="e">
        <f t="shared" si="13"/>
        <v>#N/A</v>
      </c>
    </row>
    <row r="112" spans="1:13" x14ac:dyDescent="0.2">
      <c r="A112" s="145">
        <f t="shared" si="14"/>
        <v>48</v>
      </c>
      <c r="B112" s="145" t="e">
        <f>+VLOOKUP(A112,'20 km Ride - Section 2'!$A$31:$G$51,2,FALSE)</f>
        <v>#N/A</v>
      </c>
      <c r="C112" s="145" t="e">
        <f>+VLOOKUP(A112,'20 km Ride - Section 2'!$A$31:$G$51,3,FALSE)</f>
        <v>#N/A</v>
      </c>
      <c r="D112" s="144">
        <v>1</v>
      </c>
      <c r="E112" s="145" t="e">
        <f>+VLOOKUP(A112,'20 km Ride - Section 2'!$A$31:$Y$51,17,FALSE)</f>
        <v>#N/A</v>
      </c>
      <c r="F112" s="145" t="e">
        <f>+VLOOKUP($A112,'20 km Ride - Section 2'!$A$31:$Y$51,18,FALSE)</f>
        <v>#N/A</v>
      </c>
      <c r="G112" s="145" t="e">
        <f t="shared" si="8"/>
        <v>#N/A</v>
      </c>
      <c r="H112" s="145" t="e">
        <f>+VLOOKUP($A112,'20 km Ride - Section 2'!$A$31:$Y$51,19,FALSE)</f>
        <v>#N/A</v>
      </c>
      <c r="I112" s="146" t="e">
        <f t="shared" si="15"/>
        <v>#N/A</v>
      </c>
      <c r="J112" s="145" t="e">
        <f t="shared" si="10"/>
        <v>#N/A</v>
      </c>
      <c r="K112" s="145" t="e">
        <f t="shared" si="11"/>
        <v>#N/A</v>
      </c>
      <c r="L112" s="145" t="e">
        <f t="shared" si="12"/>
        <v>#N/A</v>
      </c>
      <c r="M112" s="134" t="e">
        <f t="shared" si="13"/>
        <v>#N/A</v>
      </c>
    </row>
    <row r="113" spans="1:13" x14ac:dyDescent="0.2">
      <c r="A113" s="145">
        <f t="shared" si="14"/>
        <v>49</v>
      </c>
      <c r="B113" s="145" t="e">
        <f>+VLOOKUP(A113,'20 km Ride - Section 2'!$A$31:$G$51,2,FALSE)</f>
        <v>#N/A</v>
      </c>
      <c r="C113" s="145" t="e">
        <f>+VLOOKUP(A113,'20 km Ride - Section 2'!$A$31:$G$51,3,FALSE)</f>
        <v>#N/A</v>
      </c>
      <c r="D113" s="144">
        <v>1</v>
      </c>
      <c r="E113" s="145" t="e">
        <f>+VLOOKUP(A113,'20 km Ride - Section 2'!$A$31:$Y$51,17,FALSE)</f>
        <v>#N/A</v>
      </c>
      <c r="F113" s="145" t="e">
        <f>+VLOOKUP($A113,'20 km Ride - Section 2'!$A$31:$Y$51,18,FALSE)</f>
        <v>#N/A</v>
      </c>
      <c r="G113" s="145" t="e">
        <f t="shared" si="8"/>
        <v>#N/A</v>
      </c>
      <c r="H113" s="145" t="e">
        <f>+VLOOKUP($A113,'20 km Ride - Section 2'!$A$31:$Y$51,19,FALSE)</f>
        <v>#N/A</v>
      </c>
      <c r="I113" s="146" t="e">
        <f t="shared" si="15"/>
        <v>#N/A</v>
      </c>
      <c r="J113" s="145" t="e">
        <f t="shared" si="10"/>
        <v>#N/A</v>
      </c>
      <c r="K113" s="145" t="e">
        <f t="shared" si="11"/>
        <v>#N/A</v>
      </c>
      <c r="L113" s="145" t="e">
        <f t="shared" si="12"/>
        <v>#N/A</v>
      </c>
      <c r="M113" s="134" t="e">
        <f t="shared" si="13"/>
        <v>#N/A</v>
      </c>
    </row>
    <row r="114" spans="1:13" x14ac:dyDescent="0.2">
      <c r="A114" s="145">
        <f t="shared" si="14"/>
        <v>50</v>
      </c>
      <c r="B114" s="145" t="str">
        <f>+VLOOKUP(A114,'20 km Ride - Section 2'!$A$31:$G$51,2,FALSE)</f>
        <v xml:space="preserve">Lisa Hurley </v>
      </c>
      <c r="C114" s="145" t="str">
        <f>+VLOOKUP(A114,'20 km Ride - Section 2'!$A$31:$G$51,3,FALSE)</f>
        <v xml:space="preserve">Little Rain 3734 </v>
      </c>
      <c r="D114" s="144">
        <v>1</v>
      </c>
      <c r="E114" s="145">
        <f>+VLOOKUP(A114,'20 km Ride - Section 2'!$A$31:$Y$51,17,FALSE)</f>
        <v>0</v>
      </c>
      <c r="F114" s="145">
        <f>+VLOOKUP($A114,'20 km Ride - Section 2'!$A$31:$Y$51,18,FALSE)</f>
        <v>38</v>
      </c>
      <c r="G114" s="145">
        <f t="shared" si="8"/>
        <v>38</v>
      </c>
      <c r="H114" s="145">
        <f>+VLOOKUP($A114,'20 km Ride - Section 2'!$A$31:$Y$51,19,FALSE)</f>
        <v>97</v>
      </c>
      <c r="I114" s="146">
        <f t="shared" si="15"/>
        <v>0.61199999999999999</v>
      </c>
      <c r="J114" s="145">
        <f t="shared" si="10"/>
        <v>23.256</v>
      </c>
      <c r="K114" s="145">
        <f t="shared" si="11"/>
        <v>23.256</v>
      </c>
      <c r="L114" s="145">
        <f t="shared" si="12"/>
        <v>23.256</v>
      </c>
      <c r="M114" s="134" t="e">
        <f t="shared" si="13"/>
        <v>#N/A</v>
      </c>
    </row>
    <row r="115" spans="1:13" x14ac:dyDescent="0.2">
      <c r="A115" s="145">
        <f t="shared" si="14"/>
        <v>51</v>
      </c>
      <c r="B115" s="145" t="e">
        <f>+VLOOKUP(A115,'20 km Ride - Section 2'!$A$31:$G$51,2,FALSE)</f>
        <v>#N/A</v>
      </c>
      <c r="C115" s="145" t="e">
        <f>+VLOOKUP(A115,'20 km Ride - Section 2'!$A$31:$G$51,3,FALSE)</f>
        <v>#N/A</v>
      </c>
      <c r="D115" s="144">
        <v>1</v>
      </c>
      <c r="E115" s="145" t="e">
        <f>+VLOOKUP(A115,'20 km Ride - Section 2'!$A$31:$Y$51,17,FALSE)</f>
        <v>#N/A</v>
      </c>
      <c r="F115" s="145" t="e">
        <f>+VLOOKUP($A115,'20 km Ride - Section 2'!$A$31:$Y$51,18,FALSE)</f>
        <v>#N/A</v>
      </c>
      <c r="G115" s="145" t="e">
        <f t="shared" si="8"/>
        <v>#N/A</v>
      </c>
      <c r="H115" s="145" t="e">
        <f>+VLOOKUP($A115,'20 km Ride - Section 2'!$A$31:$Y$51,19,FALSE)</f>
        <v>#N/A</v>
      </c>
      <c r="I115" s="146" t="e">
        <f t="shared" si="15"/>
        <v>#N/A</v>
      </c>
      <c r="J115" s="145" t="e">
        <f t="shared" si="10"/>
        <v>#N/A</v>
      </c>
      <c r="K115" s="145" t="e">
        <f t="shared" si="11"/>
        <v>#N/A</v>
      </c>
      <c r="L115" s="145" t="e">
        <f t="shared" si="12"/>
        <v>#N/A</v>
      </c>
      <c r="M115" s="134" t="e">
        <f t="shared" si="13"/>
        <v>#N/A</v>
      </c>
    </row>
    <row r="116" spans="1:13" x14ac:dyDescent="0.2">
      <c r="A116" s="145">
        <f t="shared" si="14"/>
        <v>52</v>
      </c>
      <c r="B116" s="145" t="str">
        <f>+VLOOKUP(A116,'20 km Ride - Section 2'!$A$31:$G$51,2,FALSE)</f>
        <v xml:space="preserve">Reanna Clayton </v>
      </c>
      <c r="C116" s="145" t="str">
        <f>+VLOOKUP(A116,'20 km Ride - Section 2'!$A$31:$G$51,3,FALSE)</f>
        <v xml:space="preserve">Benalla Park Plaitnium 10896 </v>
      </c>
      <c r="D116" s="144">
        <v>1</v>
      </c>
      <c r="E116" s="145">
        <f>+VLOOKUP(A116,'20 km Ride - Section 2'!$A$31:$Y$51,17,FALSE)</f>
        <v>0</v>
      </c>
      <c r="F116" s="145">
        <f>+VLOOKUP($A116,'20 km Ride - Section 2'!$A$31:$Y$51,18,FALSE)</f>
        <v>11</v>
      </c>
      <c r="G116" s="145">
        <f t="shared" si="8"/>
        <v>11</v>
      </c>
      <c r="H116" s="145">
        <f>+VLOOKUP($A116,'20 km Ride - Section 2'!$A$31:$Y$51,19,FALSE)</f>
        <v>124</v>
      </c>
      <c r="I116" s="146">
        <f t="shared" si="15"/>
        <v>0.504</v>
      </c>
      <c r="J116" s="145">
        <f t="shared" si="10"/>
        <v>5.5440000000000005</v>
      </c>
      <c r="K116" s="145">
        <f t="shared" si="11"/>
        <v>5.5440000000000005</v>
      </c>
      <c r="L116" s="145">
        <f t="shared" si="12"/>
        <v>5.5440000000000005</v>
      </c>
      <c r="M116" s="134" t="e">
        <f t="shared" si="13"/>
        <v>#N/A</v>
      </c>
    </row>
    <row r="117" spans="1:13" x14ac:dyDescent="0.2">
      <c r="A117" s="145">
        <f t="shared" si="14"/>
        <v>53</v>
      </c>
      <c r="B117" s="145" t="e">
        <f>+VLOOKUP(A117,'20 km Ride - Section 2'!$A$31:$G$51,2,FALSE)</f>
        <v>#N/A</v>
      </c>
      <c r="C117" s="145" t="e">
        <f>+VLOOKUP(A117,'20 km Ride - Section 2'!$A$31:$G$51,3,FALSE)</f>
        <v>#N/A</v>
      </c>
      <c r="D117" s="144">
        <v>1</v>
      </c>
      <c r="E117" s="145" t="e">
        <f>+VLOOKUP(A117,'20 km Ride - Section 2'!$A$31:$Y$51,17,FALSE)</f>
        <v>#N/A</v>
      </c>
      <c r="F117" s="145" t="e">
        <f>+VLOOKUP($A117,'20 km Ride - Section 2'!$A$31:$Y$51,18,FALSE)</f>
        <v>#N/A</v>
      </c>
      <c r="G117" s="145" t="e">
        <f t="shared" si="8"/>
        <v>#N/A</v>
      </c>
      <c r="H117" s="145" t="e">
        <f>+VLOOKUP($A117,'20 km Ride - Section 2'!$A$31:$Y$51,19,FALSE)</f>
        <v>#N/A</v>
      </c>
      <c r="I117" s="146" t="e">
        <f t="shared" si="15"/>
        <v>#N/A</v>
      </c>
      <c r="J117" s="145" t="e">
        <f t="shared" si="10"/>
        <v>#N/A</v>
      </c>
      <c r="K117" s="145" t="e">
        <f t="shared" si="11"/>
        <v>#N/A</v>
      </c>
      <c r="L117" s="145" t="e">
        <f t="shared" si="12"/>
        <v>#N/A</v>
      </c>
      <c r="M117" s="134" t="e">
        <f t="shared" si="13"/>
        <v>#N/A</v>
      </c>
    </row>
    <row r="118" spans="1:13" x14ac:dyDescent="0.2">
      <c r="A118" s="145">
        <f t="shared" si="14"/>
        <v>54</v>
      </c>
      <c r="B118" s="145" t="str">
        <f>+VLOOKUP(A118,'20 km Ride - Section 2'!$A$31:$G$51,4,FALSE)</f>
        <v xml:space="preserve">Kate Smith </v>
      </c>
      <c r="C118" s="145" t="str">
        <f>+VLOOKUP(A118,'20 km Ride - Section 2'!$A$31:$G$51,3,FALSE)</f>
        <v xml:space="preserve">Fallowfields Fudge 4989 </v>
      </c>
      <c r="D118" s="144">
        <v>1</v>
      </c>
      <c r="E118" s="145">
        <f>+VLOOKUP(A118,'20 km Ride - Section 2'!$A$31:$Y$51,17,FALSE)</f>
        <v>0</v>
      </c>
      <c r="F118" s="145">
        <f>+VLOOKUP($A118,'20 km Ride - Section 2'!$A$31:$Y$51,18,FALSE)</f>
        <v>12</v>
      </c>
      <c r="G118" s="145">
        <f t="shared" si="8"/>
        <v>12</v>
      </c>
      <c r="H118" s="145">
        <f>+VLOOKUP($A118,'20 km Ride - Section 2'!$A$31:$Y$51,19,FALSE)</f>
        <v>132</v>
      </c>
      <c r="I118" s="146">
        <f t="shared" si="15"/>
        <v>0.47199999999999998</v>
      </c>
      <c r="J118" s="145">
        <f t="shared" si="10"/>
        <v>5.6639999999999997</v>
      </c>
      <c r="K118" s="145">
        <f t="shared" si="11"/>
        <v>5.6639999999999997</v>
      </c>
      <c r="L118" s="145">
        <f t="shared" si="12"/>
        <v>5.6639999999999997</v>
      </c>
      <c r="M118" s="134" t="e">
        <f t="shared" si="13"/>
        <v>#N/A</v>
      </c>
    </row>
    <row r="119" spans="1:13" x14ac:dyDescent="0.2">
      <c r="A119" s="145">
        <f t="shared" si="14"/>
        <v>55</v>
      </c>
      <c r="B119" s="145" t="e">
        <f>+VLOOKUP(A119,'20 km Ride - Section 2'!$A$31:$G$51,4,FALSE)</f>
        <v>#N/A</v>
      </c>
      <c r="C119" s="145" t="e">
        <f>+VLOOKUP(A119,'20 km Ride - Section 2'!$A$31:$G$51,5,FALSE)</f>
        <v>#N/A</v>
      </c>
      <c r="D119" s="144">
        <v>1</v>
      </c>
      <c r="E119" s="145" t="e">
        <f>+VLOOKUP(A119,'20 km Ride - Section 2'!$A$31:$Y$51,17,FALSE)</f>
        <v>#N/A</v>
      </c>
      <c r="F119" s="145" t="e">
        <f>+VLOOKUP($A119,'20 km Ride - Section 2'!$A$31:$Y$51,18,FALSE)</f>
        <v>#N/A</v>
      </c>
      <c r="G119" s="145" t="e">
        <f t="shared" si="8"/>
        <v>#N/A</v>
      </c>
      <c r="H119" s="145" t="e">
        <f>+VLOOKUP($A119,'20 km Ride - Section 2'!$A$31:$Y$51,19,FALSE)</f>
        <v>#N/A</v>
      </c>
      <c r="I119" s="146" t="e">
        <f t="shared" si="15"/>
        <v>#N/A</v>
      </c>
      <c r="J119" s="145" t="e">
        <f t="shared" si="10"/>
        <v>#N/A</v>
      </c>
      <c r="K119" s="145" t="e">
        <f t="shared" si="11"/>
        <v>#N/A</v>
      </c>
      <c r="L119" s="145" t="e">
        <f t="shared" si="12"/>
        <v>#N/A</v>
      </c>
      <c r="M119" s="134" t="e">
        <f t="shared" si="13"/>
        <v>#N/A</v>
      </c>
    </row>
    <row r="120" spans="1:13" x14ac:dyDescent="0.2">
      <c r="A120" s="145">
        <f t="shared" si="14"/>
        <v>56</v>
      </c>
      <c r="B120" s="145" t="str">
        <f>+VLOOKUP(A120,'20 km Ride - Section 2'!$A$31:$G$51,4,FALSE)</f>
        <v xml:space="preserve">Alan Cooney </v>
      </c>
      <c r="C120" s="145" t="str">
        <f>+VLOOKUP(A120,'20 km Ride - Section 2'!$A$31:$G$51,5,FALSE)</f>
        <v xml:space="preserve">Brigalow 2658 </v>
      </c>
      <c r="D120" s="144">
        <v>1</v>
      </c>
      <c r="E120" s="145">
        <f>+VLOOKUP(A120,'20 km Ride - Section 2'!$A$31:$Y$51,17,FALSE)</f>
        <v>0</v>
      </c>
      <c r="F120" s="145">
        <f>+VLOOKUP($A120,'20 km Ride - Section 2'!$A$31:$Y$51,18,FALSE)</f>
        <v>16</v>
      </c>
      <c r="G120" s="145">
        <f t="shared" si="8"/>
        <v>16</v>
      </c>
      <c r="H120" s="145">
        <f>+VLOOKUP($A120,'20 km Ride - Section 2'!$A$31:$Y$51,19,FALSE)</f>
        <v>125</v>
      </c>
      <c r="I120" s="146">
        <f t="shared" si="15"/>
        <v>0.5</v>
      </c>
      <c r="J120" s="145">
        <f t="shared" si="10"/>
        <v>8</v>
      </c>
      <c r="K120" s="145">
        <f t="shared" si="11"/>
        <v>8</v>
      </c>
      <c r="L120" s="145">
        <f t="shared" si="12"/>
        <v>8</v>
      </c>
      <c r="M120" s="134" t="e">
        <f t="shared" si="13"/>
        <v>#N/A</v>
      </c>
    </row>
    <row r="121" spans="1:13" x14ac:dyDescent="0.2">
      <c r="A121" s="145">
        <f t="shared" si="14"/>
        <v>57</v>
      </c>
      <c r="B121" s="145" t="e">
        <f>VLOOKUP($A121,'10 km Ride - Section 1'!$A$31:$Y$52,2,FALSE)</f>
        <v>#N/A</v>
      </c>
      <c r="C121" s="145" t="e">
        <f>VLOOKUP($A121,'10 km Ride - Section 1'!$A$31:$Y$52,3,FALSE)</f>
        <v>#N/A</v>
      </c>
      <c r="D121" s="144">
        <v>1</v>
      </c>
      <c r="E121" s="145" t="e">
        <f>VLOOKUP($A121,'10 km Ride - Section 1'!$A$31:$Y$52,18,FALSE)</f>
        <v>#N/A</v>
      </c>
      <c r="F121" s="145" t="e">
        <f>VLOOKUP($A121,'10 km Ride - Section 1'!$A$31:$Y$52,19,FALSE)</f>
        <v>#N/A</v>
      </c>
      <c r="G121" s="145" t="e">
        <f t="shared" si="8"/>
        <v>#N/A</v>
      </c>
      <c r="H121" s="145" t="e">
        <f>VLOOKUP($A121,'10 km Ride - Section 1'!$A$31:$Y$52,20,FALSE)</f>
        <v>#N/A</v>
      </c>
      <c r="I121" s="146" t="e">
        <f t="shared" ref="I121:I152" si="16">+(C$4-H121)/C$4</f>
        <v>#N/A</v>
      </c>
      <c r="J121" s="145" t="e">
        <f t="shared" si="10"/>
        <v>#N/A</v>
      </c>
      <c r="K121" s="145" t="e">
        <f t="shared" si="11"/>
        <v>#N/A</v>
      </c>
      <c r="L121" s="145" t="e">
        <f t="shared" si="12"/>
        <v>#N/A</v>
      </c>
      <c r="M121" s="134" t="e">
        <f t="shared" si="13"/>
        <v>#N/A</v>
      </c>
    </row>
    <row r="122" spans="1:13" x14ac:dyDescent="0.2">
      <c r="A122" s="145">
        <f t="shared" si="14"/>
        <v>58</v>
      </c>
      <c r="B122" s="145" t="e">
        <f>VLOOKUP($A122,'10 km Ride - Section 1'!$A$31:$Y$52,2,FALSE)</f>
        <v>#N/A</v>
      </c>
      <c r="C122" s="145" t="e">
        <f>VLOOKUP($A122,'10 km Ride - Section 1'!$A$31:$Y$52,3,FALSE)</f>
        <v>#N/A</v>
      </c>
      <c r="D122" s="144">
        <v>1</v>
      </c>
      <c r="E122" s="145" t="e">
        <f>VLOOKUP($A122,'10 km Ride - Section 1'!$A$31:$Y$52,18,FALSE)</f>
        <v>#N/A</v>
      </c>
      <c r="F122" s="145" t="e">
        <f>VLOOKUP($A122,'10 km Ride - Section 1'!$A$31:$Y$52,19,FALSE)</f>
        <v>#N/A</v>
      </c>
      <c r="G122" s="145" t="e">
        <f t="shared" si="8"/>
        <v>#N/A</v>
      </c>
      <c r="H122" s="145" t="e">
        <f>VLOOKUP($A122,'10 km Ride - Section 1'!$A$31:$Y$52,20,FALSE)</f>
        <v>#N/A</v>
      </c>
      <c r="I122" s="146" t="e">
        <f t="shared" si="16"/>
        <v>#N/A</v>
      </c>
      <c r="J122" s="145" t="e">
        <f t="shared" si="10"/>
        <v>#N/A</v>
      </c>
      <c r="K122" s="145" t="e">
        <f t="shared" si="11"/>
        <v>#N/A</v>
      </c>
      <c r="L122" s="145" t="e">
        <f t="shared" si="12"/>
        <v>#N/A</v>
      </c>
      <c r="M122" s="134" t="e">
        <f t="shared" si="13"/>
        <v>#N/A</v>
      </c>
    </row>
    <row r="123" spans="1:13" x14ac:dyDescent="0.2">
      <c r="A123" s="145">
        <f t="shared" si="14"/>
        <v>59</v>
      </c>
      <c r="B123" s="145" t="e">
        <f>VLOOKUP($A123,'10 km Ride - Section 1'!$A$31:$Y$52,2,FALSE)</f>
        <v>#N/A</v>
      </c>
      <c r="C123" s="145" t="e">
        <f>VLOOKUP($A123,'10 km Ride - Section 1'!$A$31:$Y$52,3,FALSE)</f>
        <v>#N/A</v>
      </c>
      <c r="D123" s="144">
        <v>1</v>
      </c>
      <c r="E123" s="145" t="e">
        <f>VLOOKUP($A123,'10 km Ride - Section 1'!$A$31:$Y$52,18,FALSE)</f>
        <v>#N/A</v>
      </c>
      <c r="F123" s="145" t="e">
        <f>VLOOKUP($A123,'10 km Ride - Section 1'!$A$31:$Y$52,19,FALSE)</f>
        <v>#N/A</v>
      </c>
      <c r="G123" s="145" t="e">
        <f t="shared" si="8"/>
        <v>#N/A</v>
      </c>
      <c r="H123" s="145" t="e">
        <f>VLOOKUP($A123,'10 km Ride - Section 1'!$A$31:$Y$52,20,FALSE)</f>
        <v>#N/A</v>
      </c>
      <c r="I123" s="146" t="e">
        <f t="shared" si="16"/>
        <v>#N/A</v>
      </c>
      <c r="J123" s="145" t="e">
        <f t="shared" si="10"/>
        <v>#N/A</v>
      </c>
      <c r="K123" s="145" t="e">
        <f t="shared" si="11"/>
        <v>#N/A</v>
      </c>
      <c r="L123" s="145" t="e">
        <f t="shared" si="12"/>
        <v>#N/A</v>
      </c>
      <c r="M123" s="134" t="e">
        <f t="shared" si="13"/>
        <v>#N/A</v>
      </c>
    </row>
    <row r="124" spans="1:13" x14ac:dyDescent="0.2">
      <c r="A124" s="145">
        <f t="shared" si="14"/>
        <v>60</v>
      </c>
      <c r="B124" s="145" t="e">
        <f>VLOOKUP($A124,'10 km Ride - Section 1'!$A$31:$Y$52,2,FALSE)</f>
        <v>#N/A</v>
      </c>
      <c r="C124" s="145" t="e">
        <f>VLOOKUP($A124,'10 km Ride - Section 1'!$A$31:$Y$52,3,FALSE)</f>
        <v>#N/A</v>
      </c>
      <c r="D124" s="144">
        <v>1</v>
      </c>
      <c r="E124" s="145" t="e">
        <f>VLOOKUP($A124,'10 km Ride - Section 1'!$A$31:$Y$52,18,FALSE)</f>
        <v>#N/A</v>
      </c>
      <c r="F124" s="145" t="e">
        <f>VLOOKUP($A124,'10 km Ride - Section 1'!$A$31:$Y$52,19,FALSE)</f>
        <v>#N/A</v>
      </c>
      <c r="G124" s="145" t="e">
        <f t="shared" si="8"/>
        <v>#N/A</v>
      </c>
      <c r="H124" s="145" t="e">
        <f>VLOOKUP($A124,'10 km Ride - Section 1'!$A$31:$Y$52,20,FALSE)</f>
        <v>#N/A</v>
      </c>
      <c r="I124" s="146" t="e">
        <f t="shared" si="16"/>
        <v>#N/A</v>
      </c>
      <c r="J124" s="145" t="e">
        <f t="shared" si="10"/>
        <v>#N/A</v>
      </c>
      <c r="K124" s="145" t="e">
        <f t="shared" si="11"/>
        <v>#N/A</v>
      </c>
      <c r="L124" s="145" t="e">
        <f t="shared" si="12"/>
        <v>#N/A</v>
      </c>
      <c r="M124" s="134" t="e">
        <f t="shared" si="13"/>
        <v>#N/A</v>
      </c>
    </row>
    <row r="125" spans="1:13" x14ac:dyDescent="0.2">
      <c r="A125" s="145">
        <f t="shared" si="14"/>
        <v>61</v>
      </c>
      <c r="B125" s="145" t="e">
        <f>VLOOKUP($A125,'10 km Ride - Section 1'!$A$31:$Y$52,2,FALSE)</f>
        <v>#N/A</v>
      </c>
      <c r="C125" s="145" t="e">
        <f>VLOOKUP($A125,'10 km Ride - Section 1'!$A$31:$Y$52,3,FALSE)</f>
        <v>#N/A</v>
      </c>
      <c r="D125" s="144">
        <v>1</v>
      </c>
      <c r="E125" s="145" t="e">
        <f>VLOOKUP($A125,'10 km Ride - Section 1'!$A$31:$Y$52,18,FALSE)</f>
        <v>#N/A</v>
      </c>
      <c r="F125" s="145" t="e">
        <f>VLOOKUP($A125,'10 km Ride - Section 1'!$A$31:$Y$52,19,FALSE)</f>
        <v>#N/A</v>
      </c>
      <c r="G125" s="145" t="e">
        <f t="shared" si="8"/>
        <v>#N/A</v>
      </c>
      <c r="H125" s="145" t="e">
        <f>VLOOKUP($A125,'10 km Ride - Section 1'!$A$31:$Y$52,20,FALSE)</f>
        <v>#N/A</v>
      </c>
      <c r="I125" s="146" t="e">
        <f t="shared" si="16"/>
        <v>#N/A</v>
      </c>
      <c r="J125" s="145" t="e">
        <f t="shared" si="10"/>
        <v>#N/A</v>
      </c>
      <c r="K125" s="145" t="e">
        <f t="shared" si="11"/>
        <v>#N/A</v>
      </c>
      <c r="L125" s="145" t="e">
        <f t="shared" si="12"/>
        <v>#N/A</v>
      </c>
      <c r="M125" s="134" t="e">
        <f t="shared" si="13"/>
        <v>#N/A</v>
      </c>
    </row>
    <row r="126" spans="1:13" x14ac:dyDescent="0.2">
      <c r="A126" s="145">
        <f t="shared" ref="A126:A148" si="17">+A125+1</f>
        <v>62</v>
      </c>
      <c r="B126" s="145" t="e">
        <f>VLOOKUP($A126,'10 km Ride - Section 1'!$A$31:$Y$52,2,FALSE)</f>
        <v>#N/A</v>
      </c>
      <c r="C126" s="145" t="e">
        <f>VLOOKUP($A126,'10 km Ride - Section 1'!$A$31:$Y$52,3,FALSE)</f>
        <v>#N/A</v>
      </c>
      <c r="D126" s="144">
        <v>1</v>
      </c>
      <c r="E126" s="145" t="e">
        <f>VLOOKUP($A126,'10 km Ride - Section 1'!$A$31:$Y$52,18,FALSE)</f>
        <v>#N/A</v>
      </c>
      <c r="F126" s="145" t="e">
        <f>VLOOKUP($A126,'10 km Ride - Section 1'!$A$31:$Y$52,19,FALSE)</f>
        <v>#N/A</v>
      </c>
      <c r="G126" s="145" t="e">
        <f t="shared" si="8"/>
        <v>#N/A</v>
      </c>
      <c r="H126" s="145" t="e">
        <f>VLOOKUP($A126,'10 km Ride - Section 1'!$A$31:$Y$52,20,FALSE)</f>
        <v>#N/A</v>
      </c>
      <c r="I126" s="146" t="e">
        <f t="shared" si="16"/>
        <v>#N/A</v>
      </c>
      <c r="J126" s="145" t="e">
        <f t="shared" si="10"/>
        <v>#N/A</v>
      </c>
      <c r="K126" s="145" t="e">
        <f t="shared" si="11"/>
        <v>#N/A</v>
      </c>
      <c r="L126" s="145" t="e">
        <f t="shared" si="12"/>
        <v>#N/A</v>
      </c>
      <c r="M126" s="134" t="e">
        <f t="shared" si="13"/>
        <v>#N/A</v>
      </c>
    </row>
    <row r="127" spans="1:13" x14ac:dyDescent="0.2">
      <c r="A127" s="145">
        <f t="shared" si="17"/>
        <v>63</v>
      </c>
      <c r="B127" s="145" t="e">
        <f>VLOOKUP($A127,'10 km Ride - Section 1'!$A$31:$Y$52,2,FALSE)</f>
        <v>#N/A</v>
      </c>
      <c r="C127" s="145" t="e">
        <f>VLOOKUP($A127,'10 km Ride - Section 1'!$A$31:$Y$52,3,FALSE)</f>
        <v>#N/A</v>
      </c>
      <c r="D127" s="144">
        <v>1</v>
      </c>
      <c r="E127" s="145" t="e">
        <f>VLOOKUP($A127,'10 km Ride - Section 1'!$A$31:$Y$52,18,FALSE)</f>
        <v>#N/A</v>
      </c>
      <c r="F127" s="145" t="e">
        <f>VLOOKUP($A127,'10 km Ride - Section 1'!$A$31:$Y$52,19,FALSE)</f>
        <v>#N/A</v>
      </c>
      <c r="G127" s="145" t="e">
        <f t="shared" si="8"/>
        <v>#N/A</v>
      </c>
      <c r="H127" s="145" t="e">
        <f>VLOOKUP($A127,'10 km Ride - Section 1'!$A$31:$Y$52,20,FALSE)</f>
        <v>#N/A</v>
      </c>
      <c r="I127" s="146" t="e">
        <f t="shared" si="16"/>
        <v>#N/A</v>
      </c>
      <c r="J127" s="145" t="e">
        <f t="shared" si="10"/>
        <v>#N/A</v>
      </c>
      <c r="K127" s="145" t="e">
        <f t="shared" si="11"/>
        <v>#N/A</v>
      </c>
      <c r="L127" s="145" t="e">
        <f t="shared" si="12"/>
        <v>#N/A</v>
      </c>
      <c r="M127" s="134" t="e">
        <f t="shared" si="13"/>
        <v>#N/A</v>
      </c>
    </row>
    <row r="128" spans="1:13" x14ac:dyDescent="0.2">
      <c r="A128" s="145">
        <f t="shared" si="17"/>
        <v>64</v>
      </c>
      <c r="B128" s="145" t="e">
        <f>VLOOKUP($A128,'10 km Ride - Section 1'!$A$31:$Y$52,2,FALSE)</f>
        <v>#N/A</v>
      </c>
      <c r="C128" s="145" t="e">
        <f>VLOOKUP($A128,'10 km Ride - Section 1'!$A$31:$Y$52,3,FALSE)</f>
        <v>#N/A</v>
      </c>
      <c r="D128" s="144">
        <v>1</v>
      </c>
      <c r="E128" s="145" t="e">
        <f>VLOOKUP($A128,'10 km Ride - Section 1'!$A$31:$Y$52,18,FALSE)</f>
        <v>#N/A</v>
      </c>
      <c r="F128" s="145" t="e">
        <f>VLOOKUP($A128,'10 km Ride - Section 1'!$A$31:$Y$52,19,FALSE)</f>
        <v>#N/A</v>
      </c>
      <c r="G128" s="145" t="e">
        <f t="shared" si="8"/>
        <v>#N/A</v>
      </c>
      <c r="H128" s="145" t="e">
        <f>VLOOKUP($A128,'10 km Ride - Section 1'!$A$31:$Y$52,20,FALSE)</f>
        <v>#N/A</v>
      </c>
      <c r="I128" s="146" t="e">
        <f t="shared" si="16"/>
        <v>#N/A</v>
      </c>
      <c r="J128" s="145" t="e">
        <f t="shared" si="10"/>
        <v>#N/A</v>
      </c>
      <c r="K128" s="145" t="e">
        <f t="shared" si="11"/>
        <v>#N/A</v>
      </c>
      <c r="L128" s="145" t="e">
        <f t="shared" si="12"/>
        <v>#N/A</v>
      </c>
      <c r="M128" s="134" t="e">
        <f t="shared" si="13"/>
        <v>#N/A</v>
      </c>
    </row>
    <row r="129" spans="1:13" x14ac:dyDescent="0.2">
      <c r="A129" s="145">
        <f t="shared" si="17"/>
        <v>65</v>
      </c>
      <c r="B129" s="145" t="e">
        <f>VLOOKUP($A129,'10 km Ride - Section 1'!$A$31:$Y$52,2,FALSE)</f>
        <v>#N/A</v>
      </c>
      <c r="C129" s="145" t="e">
        <f>VLOOKUP($A129,'10 km Ride - Section 1'!$A$31:$Y$52,3,FALSE)</f>
        <v>#N/A</v>
      </c>
      <c r="D129" s="144">
        <v>1</v>
      </c>
      <c r="E129" s="145" t="e">
        <f>VLOOKUP($A129,'10 km Ride - Section 1'!$A$31:$Y$52,18,FALSE)</f>
        <v>#N/A</v>
      </c>
      <c r="F129" s="145" t="e">
        <f>VLOOKUP($A129,'10 km Ride - Section 1'!$A$31:$Y$52,19,FALSE)</f>
        <v>#N/A</v>
      </c>
      <c r="G129" s="145" t="e">
        <f t="shared" si="8"/>
        <v>#N/A</v>
      </c>
      <c r="H129" s="145" t="e">
        <f>VLOOKUP($A129,'10 km Ride - Section 1'!$A$31:$Y$52,20,FALSE)</f>
        <v>#N/A</v>
      </c>
      <c r="I129" s="146" t="e">
        <f t="shared" si="16"/>
        <v>#N/A</v>
      </c>
      <c r="J129" s="145" t="e">
        <f t="shared" si="10"/>
        <v>#N/A</v>
      </c>
      <c r="K129" s="145" t="e">
        <f t="shared" si="11"/>
        <v>#N/A</v>
      </c>
      <c r="L129" s="145" t="e">
        <f t="shared" si="12"/>
        <v>#N/A</v>
      </c>
      <c r="M129" s="134" t="e">
        <f t="shared" si="13"/>
        <v>#N/A</v>
      </c>
    </row>
    <row r="130" spans="1:13" x14ac:dyDescent="0.2">
      <c r="A130" s="145">
        <f t="shared" si="17"/>
        <v>66</v>
      </c>
      <c r="B130" s="145" t="e">
        <f>VLOOKUP($A130,'10 km Ride - Section 1'!$A$31:$Y$52,2,FALSE)</f>
        <v>#N/A</v>
      </c>
      <c r="C130" s="145" t="e">
        <f>VLOOKUP($A130,'10 km Ride - Section 1'!$A$31:$Y$52,3,FALSE)</f>
        <v>#N/A</v>
      </c>
      <c r="D130" s="144">
        <v>1</v>
      </c>
      <c r="E130" s="145" t="e">
        <f>VLOOKUP($A130,'10 km Ride - Section 1'!$A$31:$Y$52,18,FALSE)</f>
        <v>#N/A</v>
      </c>
      <c r="F130" s="145" t="e">
        <f>VLOOKUP($A130,'10 km Ride - Section 1'!$A$31:$Y$52,19,FALSE)</f>
        <v>#N/A</v>
      </c>
      <c r="G130" s="145" t="e">
        <f t="shared" si="8"/>
        <v>#N/A</v>
      </c>
      <c r="H130" s="145" t="e">
        <f>VLOOKUP($A130,'10 km Ride - Section 1'!$A$31:$Y$52,20,FALSE)</f>
        <v>#N/A</v>
      </c>
      <c r="I130" s="146" t="e">
        <f t="shared" si="16"/>
        <v>#N/A</v>
      </c>
      <c r="J130" s="145" t="e">
        <f t="shared" si="10"/>
        <v>#N/A</v>
      </c>
      <c r="K130" s="145" t="e">
        <f t="shared" si="11"/>
        <v>#N/A</v>
      </c>
      <c r="L130" s="145" t="e">
        <f t="shared" si="12"/>
        <v>#N/A</v>
      </c>
      <c r="M130" s="134" t="e">
        <f t="shared" si="13"/>
        <v>#N/A</v>
      </c>
    </row>
    <row r="131" spans="1:13" x14ac:dyDescent="0.2">
      <c r="A131" s="145">
        <f t="shared" si="17"/>
        <v>67</v>
      </c>
      <c r="B131" s="145" t="e">
        <f>VLOOKUP($A131,'10 km Ride - Section 1'!$A$31:$Y$52,2,FALSE)</f>
        <v>#N/A</v>
      </c>
      <c r="C131" s="145" t="e">
        <f>VLOOKUP($A131,'10 km Ride - Section 1'!$A$31:$Y$52,3,FALSE)</f>
        <v>#N/A</v>
      </c>
      <c r="D131" s="144">
        <v>1</v>
      </c>
      <c r="E131" s="145" t="e">
        <f>VLOOKUP($A131,'10 km Ride - Section 1'!$A$31:$Y$52,18,FALSE)</f>
        <v>#N/A</v>
      </c>
      <c r="F131" s="145" t="e">
        <f>VLOOKUP($A131,'10 km Ride - Section 1'!$A$31:$Y$52,19,FALSE)</f>
        <v>#N/A</v>
      </c>
      <c r="G131" s="145" t="e">
        <f t="shared" si="8"/>
        <v>#N/A</v>
      </c>
      <c r="H131" s="145" t="e">
        <f>VLOOKUP($A131,'10 km Ride - Section 1'!$A$31:$Y$52,20,FALSE)</f>
        <v>#N/A</v>
      </c>
      <c r="I131" s="146" t="e">
        <f t="shared" si="16"/>
        <v>#N/A</v>
      </c>
      <c r="J131" s="145" t="e">
        <f t="shared" si="10"/>
        <v>#N/A</v>
      </c>
      <c r="K131" s="145" t="e">
        <f t="shared" si="11"/>
        <v>#N/A</v>
      </c>
      <c r="L131" s="145" t="e">
        <f t="shared" si="12"/>
        <v>#N/A</v>
      </c>
      <c r="M131" s="134" t="e">
        <f t="shared" si="13"/>
        <v>#N/A</v>
      </c>
    </row>
    <row r="132" spans="1:13" x14ac:dyDescent="0.2">
      <c r="A132" s="145">
        <f t="shared" si="17"/>
        <v>68</v>
      </c>
      <c r="B132" s="145" t="e">
        <f>VLOOKUP($A132,'10 km Ride - Section 1'!$A$31:$Y$52,2,FALSE)</f>
        <v>#N/A</v>
      </c>
      <c r="C132" s="145" t="e">
        <f>VLOOKUP($A132,'10 km Ride - Section 1'!$A$31:$Y$52,3,FALSE)</f>
        <v>#N/A</v>
      </c>
      <c r="D132" s="144">
        <v>1</v>
      </c>
      <c r="E132" s="145" t="e">
        <f>VLOOKUP($A132,'10 km Ride - Section 1'!$A$31:$Y$52,18,FALSE)</f>
        <v>#N/A</v>
      </c>
      <c r="F132" s="145" t="e">
        <f>VLOOKUP($A132,'10 km Ride - Section 1'!$A$31:$Y$52,19,FALSE)</f>
        <v>#N/A</v>
      </c>
      <c r="G132" s="145" t="e">
        <f t="shared" si="8"/>
        <v>#N/A</v>
      </c>
      <c r="H132" s="145" t="e">
        <f>VLOOKUP($A132,'10 km Ride - Section 1'!$A$31:$Y$52,20,FALSE)</f>
        <v>#N/A</v>
      </c>
      <c r="I132" s="146" t="e">
        <f t="shared" si="16"/>
        <v>#N/A</v>
      </c>
      <c r="J132" s="145" t="e">
        <f t="shared" si="10"/>
        <v>#N/A</v>
      </c>
      <c r="K132" s="145" t="e">
        <f t="shared" si="11"/>
        <v>#N/A</v>
      </c>
      <c r="L132" s="145" t="e">
        <f t="shared" si="12"/>
        <v>#N/A</v>
      </c>
      <c r="M132" s="134" t="e">
        <f t="shared" si="13"/>
        <v>#N/A</v>
      </c>
    </row>
    <row r="133" spans="1:13" x14ac:dyDescent="0.2">
      <c r="A133" s="145">
        <f t="shared" si="17"/>
        <v>69</v>
      </c>
      <c r="B133" s="145" t="e">
        <f>VLOOKUP($A133,'10 km Ride - Section 1'!$A$31:$Y$52,2,FALSE)</f>
        <v>#N/A</v>
      </c>
      <c r="C133" s="145" t="e">
        <f>VLOOKUP($A133,'10 km Ride - Section 1'!$A$31:$Y$52,3,FALSE)</f>
        <v>#N/A</v>
      </c>
      <c r="D133" s="144">
        <v>1</v>
      </c>
      <c r="E133" s="145" t="e">
        <f>VLOOKUP($A133,'10 km Ride - Section 1'!$A$31:$Y$52,18,FALSE)</f>
        <v>#N/A</v>
      </c>
      <c r="F133" s="145" t="e">
        <f>VLOOKUP($A133,'10 km Ride - Section 1'!$A$31:$Y$52,19,FALSE)</f>
        <v>#N/A</v>
      </c>
      <c r="G133" s="145" t="e">
        <f t="shared" si="8"/>
        <v>#N/A</v>
      </c>
      <c r="H133" s="145" t="e">
        <f>VLOOKUP($A133,'10 km Ride - Section 1'!$A$31:$Y$52,20,FALSE)</f>
        <v>#N/A</v>
      </c>
      <c r="I133" s="146" t="e">
        <f t="shared" si="16"/>
        <v>#N/A</v>
      </c>
      <c r="J133" s="145" t="e">
        <f t="shared" si="10"/>
        <v>#N/A</v>
      </c>
      <c r="K133" s="145" t="e">
        <f t="shared" si="11"/>
        <v>#N/A</v>
      </c>
      <c r="L133" s="145" t="e">
        <f t="shared" si="12"/>
        <v>#N/A</v>
      </c>
      <c r="M133" s="134" t="e">
        <f t="shared" si="13"/>
        <v>#N/A</v>
      </c>
    </row>
    <row r="134" spans="1:13" x14ac:dyDescent="0.2">
      <c r="A134" s="145">
        <f t="shared" si="17"/>
        <v>70</v>
      </c>
      <c r="B134" s="145" t="e">
        <f>VLOOKUP($A134,'10 km Ride - Section 1'!$A$31:$Y$52,2,FALSE)</f>
        <v>#N/A</v>
      </c>
      <c r="C134" s="145" t="e">
        <f>VLOOKUP($A134,'10 km Ride - Section 1'!$A$31:$Y$52,3,FALSE)</f>
        <v>#N/A</v>
      </c>
      <c r="D134" s="144">
        <v>1</v>
      </c>
      <c r="E134" s="145" t="e">
        <f>VLOOKUP($A134,'10 km Ride - Section 1'!$A$31:$Y$52,18,FALSE)</f>
        <v>#N/A</v>
      </c>
      <c r="F134" s="145" t="e">
        <f>VLOOKUP($A134,'10 km Ride - Section 1'!$A$31:$Y$52,19,FALSE)</f>
        <v>#N/A</v>
      </c>
      <c r="G134" s="145" t="e">
        <f t="shared" si="8"/>
        <v>#N/A</v>
      </c>
      <c r="H134" s="145" t="e">
        <f>VLOOKUP($A134,'10 km Ride - Section 1'!$A$31:$Y$52,20,FALSE)</f>
        <v>#N/A</v>
      </c>
      <c r="I134" s="146" t="e">
        <f t="shared" si="16"/>
        <v>#N/A</v>
      </c>
      <c r="J134" s="145" t="e">
        <f t="shared" si="10"/>
        <v>#N/A</v>
      </c>
      <c r="K134" s="145" t="e">
        <f t="shared" si="11"/>
        <v>#N/A</v>
      </c>
      <c r="L134" s="145" t="e">
        <f t="shared" si="12"/>
        <v>#N/A</v>
      </c>
      <c r="M134" s="134" t="e">
        <f t="shared" si="13"/>
        <v>#N/A</v>
      </c>
    </row>
    <row r="135" spans="1:13" x14ac:dyDescent="0.2">
      <c r="A135" s="145">
        <f t="shared" si="17"/>
        <v>71</v>
      </c>
      <c r="B135" s="145" t="e">
        <f>VLOOKUP($A135,'10 km Ride - Section 1'!$A$31:$Y$52,2,FALSE)</f>
        <v>#N/A</v>
      </c>
      <c r="C135" s="145" t="e">
        <f>VLOOKUP($A135,'10 km Ride - Section 1'!$A$31:$Y$52,3,FALSE)</f>
        <v>#N/A</v>
      </c>
      <c r="D135" s="144">
        <v>1</v>
      </c>
      <c r="E135" s="145" t="e">
        <f>VLOOKUP($A135,'10 km Ride - Section 1'!$A$31:$Y$52,18,FALSE)</f>
        <v>#N/A</v>
      </c>
      <c r="F135" s="145" t="e">
        <f>VLOOKUP($A135,'10 km Ride - Section 1'!$A$31:$Y$52,19,FALSE)</f>
        <v>#N/A</v>
      </c>
      <c r="G135" s="145" t="e">
        <f t="shared" si="8"/>
        <v>#N/A</v>
      </c>
      <c r="H135" s="145" t="e">
        <f>VLOOKUP($A135,'10 km Ride - Section 1'!$A$31:$Y$52,20,FALSE)</f>
        <v>#N/A</v>
      </c>
      <c r="I135" s="146" t="e">
        <f t="shared" si="16"/>
        <v>#N/A</v>
      </c>
      <c r="J135" s="145" t="e">
        <f t="shared" si="10"/>
        <v>#N/A</v>
      </c>
      <c r="K135" s="145" t="e">
        <f t="shared" si="11"/>
        <v>#N/A</v>
      </c>
      <c r="L135" s="145" t="e">
        <f t="shared" si="12"/>
        <v>#N/A</v>
      </c>
      <c r="M135" s="134" t="e">
        <f t="shared" si="13"/>
        <v>#N/A</v>
      </c>
    </row>
    <row r="136" spans="1:13" x14ac:dyDescent="0.2">
      <c r="A136" s="145">
        <f t="shared" si="17"/>
        <v>72</v>
      </c>
      <c r="B136" s="145" t="e">
        <f>VLOOKUP($A136,'10 km Ride - Section 1'!$A$31:$Y$52,2,FALSE)</f>
        <v>#N/A</v>
      </c>
      <c r="C136" s="145" t="e">
        <f>VLOOKUP($A136,'10 km Ride - Section 1'!$A$31:$Y$52,3,FALSE)</f>
        <v>#N/A</v>
      </c>
      <c r="D136" s="144">
        <v>1</v>
      </c>
      <c r="E136" s="145" t="e">
        <f>VLOOKUP($A136,'10 km Ride - Section 1'!$A$31:$Y$52,18,FALSE)</f>
        <v>#N/A</v>
      </c>
      <c r="F136" s="145" t="e">
        <f>VLOOKUP($A136,'10 km Ride - Section 1'!$A$31:$Y$52,19,FALSE)</f>
        <v>#N/A</v>
      </c>
      <c r="G136" s="145" t="e">
        <f t="shared" si="8"/>
        <v>#N/A</v>
      </c>
      <c r="H136" s="145" t="e">
        <f>VLOOKUP($A136,'10 km Ride - Section 1'!$A$31:$Y$52,20,FALSE)</f>
        <v>#N/A</v>
      </c>
      <c r="I136" s="146" t="e">
        <f t="shared" si="16"/>
        <v>#N/A</v>
      </c>
      <c r="J136" s="145" t="e">
        <f t="shared" si="10"/>
        <v>#N/A</v>
      </c>
      <c r="K136" s="145" t="e">
        <f t="shared" si="11"/>
        <v>#N/A</v>
      </c>
      <c r="L136" s="145" t="e">
        <f t="shared" si="12"/>
        <v>#N/A</v>
      </c>
      <c r="M136" s="134" t="e">
        <f t="shared" si="13"/>
        <v>#N/A</v>
      </c>
    </row>
    <row r="137" spans="1:13" x14ac:dyDescent="0.2">
      <c r="A137" s="145">
        <f t="shared" si="17"/>
        <v>73</v>
      </c>
      <c r="B137" s="145" t="e">
        <f>VLOOKUP($A137,'10 km Ride - Section 1'!$A$31:$Y$52,2,FALSE)</f>
        <v>#N/A</v>
      </c>
      <c r="C137" s="145" t="e">
        <f>VLOOKUP($A137,'10 km Ride - Section 1'!$A$31:$Y$52,3,FALSE)</f>
        <v>#N/A</v>
      </c>
      <c r="D137" s="144">
        <v>1</v>
      </c>
      <c r="E137" s="145" t="e">
        <f>VLOOKUP($A137,'10 km Ride - Section 1'!$A$31:$Y$52,18,FALSE)</f>
        <v>#N/A</v>
      </c>
      <c r="F137" s="145" t="e">
        <f>VLOOKUP($A137,'10 km Ride - Section 1'!$A$31:$Y$52,19,FALSE)</f>
        <v>#N/A</v>
      </c>
      <c r="G137" s="145" t="e">
        <f t="shared" ref="G137:G200" si="18">+E137+F137</f>
        <v>#N/A</v>
      </c>
      <c r="H137" s="145" t="e">
        <f>VLOOKUP($A137,'10 km Ride - Section 1'!$A$31:$Y$52,20,FALSE)</f>
        <v>#N/A</v>
      </c>
      <c r="I137" s="146" t="e">
        <f t="shared" si="16"/>
        <v>#N/A</v>
      </c>
      <c r="J137" s="145" t="e">
        <f t="shared" ref="J137:J200" si="19">+I137*G137</f>
        <v>#N/A</v>
      </c>
      <c r="K137" s="145" t="e">
        <f t="shared" ref="K137:K200" si="20">IF(D137=1,J137,0)</f>
        <v>#N/A</v>
      </c>
      <c r="L137" s="145" t="e">
        <f t="shared" ref="L137:L200" si="21">IF(K137&gt;0,K137,"ERR")</f>
        <v>#N/A</v>
      </c>
      <c r="M137" s="134" t="e">
        <f t="shared" ref="M137:M200" si="22">RANK(L137,$L$9:$L$234,1)</f>
        <v>#N/A</v>
      </c>
    </row>
    <row r="138" spans="1:13" x14ac:dyDescent="0.2">
      <c r="A138" s="145">
        <f t="shared" si="17"/>
        <v>74</v>
      </c>
      <c r="B138" s="145" t="e">
        <f>VLOOKUP($A138,'10 km Ride - Section 1'!$A$31:$Y$52,2,FALSE)</f>
        <v>#N/A</v>
      </c>
      <c r="C138" s="145" t="e">
        <f>VLOOKUP($A138,'10 km Ride - Section 1'!$A$31:$Y$52,3,FALSE)</f>
        <v>#N/A</v>
      </c>
      <c r="D138" s="144">
        <v>1</v>
      </c>
      <c r="E138" s="145" t="e">
        <f>VLOOKUP($A138,'10 km Ride - Section 1'!$A$31:$Y$52,18,FALSE)</f>
        <v>#N/A</v>
      </c>
      <c r="F138" s="145" t="e">
        <f>VLOOKUP($A138,'10 km Ride - Section 1'!$A$31:$Y$52,19,FALSE)</f>
        <v>#N/A</v>
      </c>
      <c r="G138" s="145" t="e">
        <f t="shared" si="18"/>
        <v>#N/A</v>
      </c>
      <c r="H138" s="145" t="e">
        <f>VLOOKUP($A138,'10 km Ride - Section 1'!$A$31:$Y$52,20,FALSE)</f>
        <v>#N/A</v>
      </c>
      <c r="I138" s="146" t="e">
        <f t="shared" si="16"/>
        <v>#N/A</v>
      </c>
      <c r="J138" s="145" t="e">
        <f t="shared" si="19"/>
        <v>#N/A</v>
      </c>
      <c r="K138" s="145" t="e">
        <f t="shared" si="20"/>
        <v>#N/A</v>
      </c>
      <c r="L138" s="145" t="e">
        <f t="shared" si="21"/>
        <v>#N/A</v>
      </c>
      <c r="M138" s="134" t="e">
        <f t="shared" si="22"/>
        <v>#N/A</v>
      </c>
    </row>
    <row r="139" spans="1:13" x14ac:dyDescent="0.2">
      <c r="A139" s="145">
        <f t="shared" si="17"/>
        <v>75</v>
      </c>
      <c r="B139" s="145" t="e">
        <f>VLOOKUP($A139,'10 km Ride - Section 1'!$A$31:$Y$52,2,FALSE)</f>
        <v>#N/A</v>
      </c>
      <c r="C139" s="145" t="e">
        <f>VLOOKUP($A139,'10 km Ride - Section 1'!$A$31:$Y$52,3,FALSE)</f>
        <v>#N/A</v>
      </c>
      <c r="D139" s="144">
        <v>1</v>
      </c>
      <c r="E139" s="145" t="e">
        <f>VLOOKUP($A139,'10 km Ride - Section 1'!$A$31:$Y$52,18,FALSE)</f>
        <v>#N/A</v>
      </c>
      <c r="F139" s="145" t="e">
        <f>VLOOKUP($A139,'10 km Ride - Section 1'!$A$31:$Y$52,19,FALSE)</f>
        <v>#N/A</v>
      </c>
      <c r="G139" s="145" t="e">
        <f t="shared" si="18"/>
        <v>#N/A</v>
      </c>
      <c r="H139" s="145" t="e">
        <f>VLOOKUP($A139,'10 km Ride - Section 1'!$A$31:$Y$52,20,FALSE)</f>
        <v>#N/A</v>
      </c>
      <c r="I139" s="146" t="e">
        <f t="shared" si="16"/>
        <v>#N/A</v>
      </c>
      <c r="J139" s="145" t="e">
        <f t="shared" si="19"/>
        <v>#N/A</v>
      </c>
      <c r="K139" s="145" t="e">
        <f t="shared" si="20"/>
        <v>#N/A</v>
      </c>
      <c r="L139" s="145" t="e">
        <f t="shared" si="21"/>
        <v>#N/A</v>
      </c>
      <c r="M139" s="134" t="e">
        <f t="shared" si="22"/>
        <v>#N/A</v>
      </c>
    </row>
    <row r="140" spans="1:13" x14ac:dyDescent="0.2">
      <c r="A140" s="145">
        <f t="shared" si="17"/>
        <v>76</v>
      </c>
      <c r="B140" s="145" t="e">
        <f>VLOOKUP($A140,'10 km Ride - Section 1'!$A$31:$Y$52,2,FALSE)</f>
        <v>#N/A</v>
      </c>
      <c r="C140" s="145" t="e">
        <f>VLOOKUP($A140,'10 km Ride - Section 1'!$A$31:$Y$52,3,FALSE)</f>
        <v>#N/A</v>
      </c>
      <c r="D140" s="144">
        <v>1</v>
      </c>
      <c r="E140" s="145" t="e">
        <f>VLOOKUP($A140,'10 km Ride - Section 1'!$A$31:$Y$52,18,FALSE)</f>
        <v>#N/A</v>
      </c>
      <c r="F140" s="145" t="e">
        <f>VLOOKUP($A140,'10 km Ride - Section 1'!$A$31:$Y$52,19,FALSE)</f>
        <v>#N/A</v>
      </c>
      <c r="G140" s="145" t="e">
        <f t="shared" si="18"/>
        <v>#N/A</v>
      </c>
      <c r="H140" s="145" t="e">
        <f>VLOOKUP($A140,'10 km Ride - Section 1'!$A$31:$Y$52,20,FALSE)</f>
        <v>#N/A</v>
      </c>
      <c r="I140" s="146" t="e">
        <f t="shared" si="16"/>
        <v>#N/A</v>
      </c>
      <c r="J140" s="145" t="e">
        <f t="shared" si="19"/>
        <v>#N/A</v>
      </c>
      <c r="K140" s="145" t="e">
        <f t="shared" si="20"/>
        <v>#N/A</v>
      </c>
      <c r="L140" s="145" t="e">
        <f t="shared" si="21"/>
        <v>#N/A</v>
      </c>
      <c r="M140" s="134" t="e">
        <f t="shared" si="22"/>
        <v>#N/A</v>
      </c>
    </row>
    <row r="141" spans="1:13" x14ac:dyDescent="0.2">
      <c r="A141" s="145">
        <f t="shared" si="17"/>
        <v>77</v>
      </c>
      <c r="B141" s="145" t="e">
        <f>VLOOKUP($A141,'10 km Ride - Section 1'!$A$31:$Y$52,2,FALSE)</f>
        <v>#N/A</v>
      </c>
      <c r="C141" s="145" t="e">
        <f>VLOOKUP($A141,'10 km Ride - Section 1'!$A$31:$Y$52,3,FALSE)</f>
        <v>#N/A</v>
      </c>
      <c r="D141" s="144">
        <v>1</v>
      </c>
      <c r="E141" s="145" t="e">
        <f>VLOOKUP($A141,'10 km Ride - Section 1'!$A$31:$Y$52,18,FALSE)</f>
        <v>#N/A</v>
      </c>
      <c r="F141" s="145" t="e">
        <f>VLOOKUP($A141,'10 km Ride - Section 1'!$A$31:$Y$52,19,FALSE)</f>
        <v>#N/A</v>
      </c>
      <c r="G141" s="145" t="e">
        <f t="shared" si="18"/>
        <v>#N/A</v>
      </c>
      <c r="H141" s="145" t="e">
        <f>VLOOKUP($A141,'10 km Ride - Section 1'!$A$31:$Y$52,20,FALSE)</f>
        <v>#N/A</v>
      </c>
      <c r="I141" s="146" t="e">
        <f t="shared" si="16"/>
        <v>#N/A</v>
      </c>
      <c r="J141" s="145" t="e">
        <f t="shared" si="19"/>
        <v>#N/A</v>
      </c>
      <c r="K141" s="145" t="e">
        <f t="shared" si="20"/>
        <v>#N/A</v>
      </c>
      <c r="L141" s="145" t="e">
        <f t="shared" si="21"/>
        <v>#N/A</v>
      </c>
      <c r="M141" s="134" t="e">
        <f t="shared" si="22"/>
        <v>#N/A</v>
      </c>
    </row>
    <row r="142" spans="1:13" x14ac:dyDescent="0.2">
      <c r="A142" s="145">
        <f t="shared" si="17"/>
        <v>78</v>
      </c>
      <c r="B142" s="145" t="e">
        <f>VLOOKUP($A142,'10 km Ride - Section 1'!$A$31:$Y$52,2,FALSE)</f>
        <v>#N/A</v>
      </c>
      <c r="C142" s="145" t="e">
        <f>VLOOKUP($A142,'10 km Ride - Section 1'!$A$31:$Y$52,3,FALSE)</f>
        <v>#N/A</v>
      </c>
      <c r="D142" s="144">
        <v>1</v>
      </c>
      <c r="E142" s="145" t="e">
        <f>VLOOKUP($A142,'10 km Ride - Section 1'!$A$31:$Y$52,18,FALSE)</f>
        <v>#N/A</v>
      </c>
      <c r="F142" s="145" t="e">
        <f>VLOOKUP($A142,'10 km Ride - Section 1'!$A$31:$Y$52,19,FALSE)</f>
        <v>#N/A</v>
      </c>
      <c r="G142" s="145" t="e">
        <f t="shared" si="18"/>
        <v>#N/A</v>
      </c>
      <c r="H142" s="145" t="e">
        <f>VLOOKUP($A142,'10 km Ride - Section 1'!$A$31:$Y$52,20,FALSE)</f>
        <v>#N/A</v>
      </c>
      <c r="I142" s="146" t="e">
        <f t="shared" si="16"/>
        <v>#N/A</v>
      </c>
      <c r="J142" s="145" t="e">
        <f t="shared" si="19"/>
        <v>#N/A</v>
      </c>
      <c r="K142" s="145" t="e">
        <f t="shared" si="20"/>
        <v>#N/A</v>
      </c>
      <c r="L142" s="145" t="e">
        <f t="shared" si="21"/>
        <v>#N/A</v>
      </c>
      <c r="M142" s="134" t="e">
        <f t="shared" si="22"/>
        <v>#N/A</v>
      </c>
    </row>
    <row r="143" spans="1:13" x14ac:dyDescent="0.2">
      <c r="A143" s="145">
        <f t="shared" si="17"/>
        <v>79</v>
      </c>
      <c r="B143" s="145" t="e">
        <f>VLOOKUP($A143,'10 km Ride - Section 1'!$A$31:$Y$52,2,FALSE)</f>
        <v>#N/A</v>
      </c>
      <c r="C143" s="145" t="e">
        <f>VLOOKUP($A143,'10 km Ride - Section 1'!$A$31:$Y$52,3,FALSE)</f>
        <v>#N/A</v>
      </c>
      <c r="D143" s="144">
        <v>1</v>
      </c>
      <c r="E143" s="145" t="e">
        <f>VLOOKUP($A143,'10 km Ride - Section 1'!$A$31:$Y$52,18,FALSE)</f>
        <v>#N/A</v>
      </c>
      <c r="F143" s="145" t="e">
        <f>VLOOKUP($A143,'10 km Ride - Section 1'!$A$31:$Y$52,19,FALSE)</f>
        <v>#N/A</v>
      </c>
      <c r="G143" s="145" t="e">
        <f t="shared" si="18"/>
        <v>#N/A</v>
      </c>
      <c r="H143" s="145" t="e">
        <f>VLOOKUP($A143,'10 km Ride - Section 1'!$A$31:$Y$52,20,FALSE)</f>
        <v>#N/A</v>
      </c>
      <c r="I143" s="146" t="e">
        <f t="shared" si="16"/>
        <v>#N/A</v>
      </c>
      <c r="J143" s="145" t="e">
        <f t="shared" si="19"/>
        <v>#N/A</v>
      </c>
      <c r="K143" s="145" t="e">
        <f t="shared" si="20"/>
        <v>#N/A</v>
      </c>
      <c r="L143" s="145" t="e">
        <f t="shared" si="21"/>
        <v>#N/A</v>
      </c>
      <c r="M143" s="134" t="e">
        <f t="shared" si="22"/>
        <v>#N/A</v>
      </c>
    </row>
    <row r="144" spans="1:13" x14ac:dyDescent="0.2">
      <c r="A144" s="145">
        <f t="shared" si="17"/>
        <v>80</v>
      </c>
      <c r="B144" s="145" t="e">
        <f>VLOOKUP($A144,'10 km Ride - Section 1'!$A$31:$Y$52,2,FALSE)</f>
        <v>#N/A</v>
      </c>
      <c r="C144" s="145" t="e">
        <f>VLOOKUP($A144,'10 km Ride - Section 1'!$A$31:$Y$52,3,FALSE)</f>
        <v>#N/A</v>
      </c>
      <c r="D144" s="144">
        <v>1</v>
      </c>
      <c r="E144" s="145" t="e">
        <f>VLOOKUP($A144,'10 km Ride - Section 1'!$A$31:$Y$52,18,FALSE)</f>
        <v>#N/A</v>
      </c>
      <c r="F144" s="145" t="e">
        <f>VLOOKUP($A144,'10 km Ride - Section 1'!$A$31:$Y$52,19,FALSE)</f>
        <v>#N/A</v>
      </c>
      <c r="G144" s="145" t="e">
        <f t="shared" si="18"/>
        <v>#N/A</v>
      </c>
      <c r="H144" s="145" t="e">
        <f>VLOOKUP($A144,'10 km Ride - Section 1'!$A$31:$Y$52,20,FALSE)</f>
        <v>#N/A</v>
      </c>
      <c r="I144" s="146" t="e">
        <f t="shared" si="16"/>
        <v>#N/A</v>
      </c>
      <c r="J144" s="145" t="e">
        <f t="shared" si="19"/>
        <v>#N/A</v>
      </c>
      <c r="K144" s="145" t="e">
        <f t="shared" si="20"/>
        <v>#N/A</v>
      </c>
      <c r="L144" s="145" t="e">
        <f t="shared" si="21"/>
        <v>#N/A</v>
      </c>
      <c r="M144" s="134" t="e">
        <f t="shared" si="22"/>
        <v>#N/A</v>
      </c>
    </row>
    <row r="145" spans="1:13" x14ac:dyDescent="0.2">
      <c r="A145" s="145">
        <f t="shared" si="17"/>
        <v>81</v>
      </c>
      <c r="B145" s="145" t="e">
        <f>VLOOKUP($A145,'10 km Ride - Section 1'!$A$31:$Y$52,2,FALSE)</f>
        <v>#N/A</v>
      </c>
      <c r="C145" s="145" t="e">
        <f>VLOOKUP($A145,'10 km Ride - Section 1'!$A$31:$Y$52,3,FALSE)</f>
        <v>#N/A</v>
      </c>
      <c r="D145" s="144">
        <v>1</v>
      </c>
      <c r="E145" s="145" t="e">
        <f>VLOOKUP($A145,'10 km Ride - Section 1'!$A$31:$Y$52,18,FALSE)</f>
        <v>#N/A</v>
      </c>
      <c r="F145" s="145" t="e">
        <f>VLOOKUP($A145,'10 km Ride - Section 1'!$A$31:$Y$52,19,FALSE)</f>
        <v>#N/A</v>
      </c>
      <c r="G145" s="145" t="e">
        <f t="shared" si="18"/>
        <v>#N/A</v>
      </c>
      <c r="H145" s="145" t="e">
        <f>VLOOKUP($A145,'10 km Ride - Section 1'!$A$31:$Y$52,20,FALSE)</f>
        <v>#N/A</v>
      </c>
      <c r="I145" s="146" t="e">
        <f t="shared" si="16"/>
        <v>#N/A</v>
      </c>
      <c r="J145" s="145" t="e">
        <f t="shared" si="19"/>
        <v>#N/A</v>
      </c>
      <c r="K145" s="145" t="e">
        <f t="shared" si="20"/>
        <v>#N/A</v>
      </c>
      <c r="L145" s="145" t="e">
        <f t="shared" si="21"/>
        <v>#N/A</v>
      </c>
      <c r="M145" s="134" t="e">
        <f t="shared" si="22"/>
        <v>#N/A</v>
      </c>
    </row>
    <row r="146" spans="1:13" x14ac:dyDescent="0.2">
      <c r="A146" s="145">
        <f t="shared" si="17"/>
        <v>82</v>
      </c>
      <c r="B146" s="145" t="e">
        <f>VLOOKUP($A146,'10 km Ride - Section 1'!$A$31:$Y$52,2,FALSE)</f>
        <v>#N/A</v>
      </c>
      <c r="C146" s="145" t="e">
        <f>VLOOKUP($A146,'10 km Ride - Section 1'!$A$31:$Y$52,3,FALSE)</f>
        <v>#N/A</v>
      </c>
      <c r="D146" s="144">
        <v>1</v>
      </c>
      <c r="E146" s="145" t="e">
        <f>VLOOKUP($A146,'10 km Ride - Section 1'!$A$31:$Y$52,18,FALSE)</f>
        <v>#N/A</v>
      </c>
      <c r="F146" s="145" t="e">
        <f>VLOOKUP($A146,'10 km Ride - Section 1'!$A$31:$Y$52,19,FALSE)</f>
        <v>#N/A</v>
      </c>
      <c r="G146" s="145" t="e">
        <f t="shared" si="18"/>
        <v>#N/A</v>
      </c>
      <c r="H146" s="145" t="e">
        <f>VLOOKUP($A146,'10 km Ride - Section 1'!$A$31:$Y$52,20,FALSE)</f>
        <v>#N/A</v>
      </c>
      <c r="I146" s="146" t="e">
        <f t="shared" si="16"/>
        <v>#N/A</v>
      </c>
      <c r="J146" s="145" t="e">
        <f t="shared" si="19"/>
        <v>#N/A</v>
      </c>
      <c r="K146" s="145" t="e">
        <f t="shared" si="20"/>
        <v>#N/A</v>
      </c>
      <c r="L146" s="145" t="e">
        <f t="shared" si="21"/>
        <v>#N/A</v>
      </c>
      <c r="M146" s="134" t="e">
        <f t="shared" si="22"/>
        <v>#N/A</v>
      </c>
    </row>
    <row r="147" spans="1:13" x14ac:dyDescent="0.2">
      <c r="A147" s="145">
        <f t="shared" si="17"/>
        <v>83</v>
      </c>
      <c r="B147" s="145" t="e">
        <f>VLOOKUP($A147,'10 km Ride - Section 1'!$A$31:$Y$52,2,FALSE)</f>
        <v>#N/A</v>
      </c>
      <c r="C147" s="145" t="e">
        <f>VLOOKUP($A147,'10 km Ride - Section 1'!$A$31:$Y$52,3,FALSE)</f>
        <v>#N/A</v>
      </c>
      <c r="D147" s="144">
        <v>1</v>
      </c>
      <c r="E147" s="145" t="e">
        <f>VLOOKUP($A147,'10 km Ride - Section 1'!$A$31:$Y$52,18,FALSE)</f>
        <v>#N/A</v>
      </c>
      <c r="F147" s="145" t="e">
        <f>VLOOKUP($A147,'10 km Ride - Section 1'!$A$31:$Y$52,19,FALSE)</f>
        <v>#N/A</v>
      </c>
      <c r="G147" s="145" t="e">
        <f t="shared" si="18"/>
        <v>#N/A</v>
      </c>
      <c r="H147" s="145" t="e">
        <f>VLOOKUP($A147,'10 km Ride - Section 1'!$A$31:$Y$52,20,FALSE)</f>
        <v>#N/A</v>
      </c>
      <c r="I147" s="146" t="e">
        <f t="shared" si="16"/>
        <v>#N/A</v>
      </c>
      <c r="J147" s="145" t="e">
        <f t="shared" si="19"/>
        <v>#N/A</v>
      </c>
      <c r="K147" s="145" t="e">
        <f t="shared" si="20"/>
        <v>#N/A</v>
      </c>
      <c r="L147" s="145" t="e">
        <f t="shared" si="21"/>
        <v>#N/A</v>
      </c>
      <c r="M147" s="134" t="e">
        <f t="shared" si="22"/>
        <v>#N/A</v>
      </c>
    </row>
    <row r="148" spans="1:13" x14ac:dyDescent="0.2">
      <c r="A148" s="145">
        <f t="shared" si="17"/>
        <v>84</v>
      </c>
      <c r="B148" s="145" t="e">
        <f>VLOOKUP($A148,'10 km Ride - Section 1'!$A$31:$Y$52,2,FALSE)</f>
        <v>#N/A</v>
      </c>
      <c r="C148" s="145" t="e">
        <f>VLOOKUP($A148,'10 km Ride - Section 1'!$A$31:$Y$52,3,FALSE)</f>
        <v>#N/A</v>
      </c>
      <c r="D148" s="144">
        <v>1</v>
      </c>
      <c r="E148" s="145" t="e">
        <f>VLOOKUP($A148,'10 km Ride - Section 1'!$A$31:$Y$52,18,FALSE)</f>
        <v>#N/A</v>
      </c>
      <c r="F148" s="145" t="e">
        <f>VLOOKUP($A148,'10 km Ride - Section 1'!$A$31:$Y$52,19,FALSE)</f>
        <v>#N/A</v>
      </c>
      <c r="G148" s="145" t="e">
        <f t="shared" si="18"/>
        <v>#N/A</v>
      </c>
      <c r="H148" s="145" t="e">
        <f>VLOOKUP($A148,'10 km Ride - Section 1'!$A$31:$Y$52,20,FALSE)</f>
        <v>#N/A</v>
      </c>
      <c r="I148" s="146" t="e">
        <f t="shared" si="16"/>
        <v>#N/A</v>
      </c>
      <c r="J148" s="145" t="e">
        <f t="shared" si="19"/>
        <v>#N/A</v>
      </c>
      <c r="K148" s="145" t="e">
        <f t="shared" si="20"/>
        <v>#N/A</v>
      </c>
      <c r="L148" s="145" t="e">
        <f t="shared" si="21"/>
        <v>#N/A</v>
      </c>
      <c r="M148" s="134" t="e">
        <f t="shared" si="22"/>
        <v>#N/A</v>
      </c>
    </row>
    <row r="149" spans="1:13" x14ac:dyDescent="0.2">
      <c r="A149" s="145">
        <v>57</v>
      </c>
      <c r="B149" s="145" t="e">
        <f>VLOOKUP($A149,'10 km Ride - Section 1'!$A$31:$Y$52,4,FALSE)</f>
        <v>#N/A</v>
      </c>
      <c r="C149" s="145" t="e">
        <f>VLOOKUP($A149,'10 km Ride - Section 1'!$A$31:$Y$52,5,FALSE)</f>
        <v>#N/A</v>
      </c>
      <c r="D149" s="144">
        <v>1</v>
      </c>
      <c r="E149" s="145" t="e">
        <f>VLOOKUP($A149,'10 km Ride - Section 1'!$A$31:$Y$52,18,FALSE)</f>
        <v>#N/A</v>
      </c>
      <c r="F149" s="145" t="e">
        <f>VLOOKUP($A149,'10 km Ride - Section 1'!$A$31:$Y$52,19,FALSE)</f>
        <v>#N/A</v>
      </c>
      <c r="G149" s="145" t="e">
        <f t="shared" si="18"/>
        <v>#N/A</v>
      </c>
      <c r="H149" s="145" t="e">
        <f>VLOOKUP($A149,'10 km Ride - Section 1'!$A$31:$Y$52,20,FALSE)</f>
        <v>#N/A</v>
      </c>
      <c r="I149" s="146" t="e">
        <f t="shared" si="16"/>
        <v>#N/A</v>
      </c>
      <c r="J149" s="145" t="e">
        <f t="shared" si="19"/>
        <v>#N/A</v>
      </c>
      <c r="K149" s="145" t="e">
        <f t="shared" si="20"/>
        <v>#N/A</v>
      </c>
      <c r="L149" s="145" t="e">
        <f t="shared" si="21"/>
        <v>#N/A</v>
      </c>
      <c r="M149" s="134" t="e">
        <f t="shared" si="22"/>
        <v>#N/A</v>
      </c>
    </row>
    <row r="150" spans="1:13" x14ac:dyDescent="0.2">
      <c r="A150" s="145">
        <f t="shared" ref="A150:A181" si="23">+A149+1</f>
        <v>58</v>
      </c>
      <c r="B150" s="145" t="e">
        <f>VLOOKUP($A150,'10 km Ride - Section 1'!$A$31:$Y$52,4,FALSE)</f>
        <v>#N/A</v>
      </c>
      <c r="C150" s="145" t="e">
        <f>VLOOKUP($A150,'10 km Ride - Section 1'!$A$31:$Y$52,5,FALSE)</f>
        <v>#N/A</v>
      </c>
      <c r="D150" s="144">
        <v>1</v>
      </c>
      <c r="E150" s="145" t="e">
        <f>VLOOKUP($A150,'10 km Ride - Section 1'!$A$31:$Y$52,18,FALSE)</f>
        <v>#N/A</v>
      </c>
      <c r="F150" s="145" t="e">
        <f>VLOOKUP($A150,'10 km Ride - Section 1'!$A$31:$Y$52,19,FALSE)</f>
        <v>#N/A</v>
      </c>
      <c r="G150" s="145" t="e">
        <f t="shared" si="18"/>
        <v>#N/A</v>
      </c>
      <c r="H150" s="145" t="e">
        <f>VLOOKUP($A150,'10 km Ride - Section 1'!$A$31:$Y$52,20,FALSE)</f>
        <v>#N/A</v>
      </c>
      <c r="I150" s="146" t="e">
        <f t="shared" si="16"/>
        <v>#N/A</v>
      </c>
      <c r="J150" s="145" t="e">
        <f t="shared" si="19"/>
        <v>#N/A</v>
      </c>
      <c r="K150" s="145" t="e">
        <f t="shared" si="20"/>
        <v>#N/A</v>
      </c>
      <c r="L150" s="145" t="e">
        <f t="shared" si="21"/>
        <v>#N/A</v>
      </c>
      <c r="M150" s="134" t="e">
        <f t="shared" si="22"/>
        <v>#N/A</v>
      </c>
    </row>
    <row r="151" spans="1:13" x14ac:dyDescent="0.2">
      <c r="A151" s="145">
        <f t="shared" si="23"/>
        <v>59</v>
      </c>
      <c r="B151" s="145" t="e">
        <f>VLOOKUP($A151,'10 km Ride - Section 1'!$A$31:$Y$52,4,FALSE)</f>
        <v>#N/A</v>
      </c>
      <c r="C151" s="145" t="e">
        <f>VLOOKUP($A151,'10 km Ride - Section 1'!$A$31:$Y$52,5,FALSE)</f>
        <v>#N/A</v>
      </c>
      <c r="D151" s="144">
        <v>1</v>
      </c>
      <c r="E151" s="145" t="e">
        <f>VLOOKUP($A151,'10 km Ride - Section 1'!$A$31:$Y$52,18,FALSE)</f>
        <v>#N/A</v>
      </c>
      <c r="F151" s="145" t="e">
        <f>VLOOKUP($A151,'10 km Ride - Section 1'!$A$31:$Y$52,19,FALSE)</f>
        <v>#N/A</v>
      </c>
      <c r="G151" s="145" t="e">
        <f t="shared" si="18"/>
        <v>#N/A</v>
      </c>
      <c r="H151" s="145" t="e">
        <f>VLOOKUP($A151,'10 km Ride - Section 1'!$A$31:$Y$52,20,FALSE)</f>
        <v>#N/A</v>
      </c>
      <c r="I151" s="146" t="e">
        <f t="shared" si="16"/>
        <v>#N/A</v>
      </c>
      <c r="J151" s="145" t="e">
        <f t="shared" si="19"/>
        <v>#N/A</v>
      </c>
      <c r="K151" s="145" t="e">
        <f t="shared" si="20"/>
        <v>#N/A</v>
      </c>
      <c r="L151" s="145" t="e">
        <f t="shared" si="21"/>
        <v>#N/A</v>
      </c>
      <c r="M151" s="134" t="e">
        <f t="shared" si="22"/>
        <v>#N/A</v>
      </c>
    </row>
    <row r="152" spans="1:13" x14ac:dyDescent="0.2">
      <c r="A152" s="145">
        <f t="shared" si="23"/>
        <v>60</v>
      </c>
      <c r="B152" s="145" t="e">
        <f>VLOOKUP($A152,'10 km Ride - Section 1'!$A$31:$Y$52,4,FALSE)</f>
        <v>#N/A</v>
      </c>
      <c r="C152" s="145" t="e">
        <f>VLOOKUP($A152,'10 km Ride - Section 1'!$A$31:$Y$52,5,FALSE)</f>
        <v>#N/A</v>
      </c>
      <c r="D152" s="144">
        <v>1</v>
      </c>
      <c r="E152" s="145" t="e">
        <f>VLOOKUP($A152,'10 km Ride - Section 1'!$A$31:$Y$52,18,FALSE)</f>
        <v>#N/A</v>
      </c>
      <c r="F152" s="145" t="e">
        <f>VLOOKUP($A152,'10 km Ride - Section 1'!$A$31:$Y$52,19,FALSE)</f>
        <v>#N/A</v>
      </c>
      <c r="G152" s="145" t="e">
        <f t="shared" si="18"/>
        <v>#N/A</v>
      </c>
      <c r="H152" s="145" t="e">
        <f>VLOOKUP($A152,'10 km Ride - Section 1'!$A$31:$Y$52,20,FALSE)</f>
        <v>#N/A</v>
      </c>
      <c r="I152" s="146" t="e">
        <f t="shared" si="16"/>
        <v>#N/A</v>
      </c>
      <c r="J152" s="145" t="e">
        <f t="shared" si="19"/>
        <v>#N/A</v>
      </c>
      <c r="K152" s="145" t="e">
        <f t="shared" si="20"/>
        <v>#N/A</v>
      </c>
      <c r="L152" s="145" t="e">
        <f t="shared" si="21"/>
        <v>#N/A</v>
      </c>
      <c r="M152" s="134" t="e">
        <f t="shared" si="22"/>
        <v>#N/A</v>
      </c>
    </row>
    <row r="153" spans="1:13" x14ac:dyDescent="0.2">
      <c r="A153" s="145">
        <f t="shared" si="23"/>
        <v>61</v>
      </c>
      <c r="B153" s="145" t="e">
        <f>VLOOKUP($A153,'10 km Ride - Section 1'!$A$31:$Y$52,4,FALSE)</f>
        <v>#N/A</v>
      </c>
      <c r="C153" s="145" t="e">
        <f>VLOOKUP($A153,'10 km Ride - Section 1'!$A$31:$Y$52,5,FALSE)</f>
        <v>#N/A</v>
      </c>
      <c r="D153" s="144">
        <v>1</v>
      </c>
      <c r="E153" s="145" t="e">
        <f>VLOOKUP($A153,'10 km Ride - Section 1'!$A$31:$Y$52,18,FALSE)</f>
        <v>#N/A</v>
      </c>
      <c r="F153" s="145" t="e">
        <f>VLOOKUP($A153,'10 km Ride - Section 1'!$A$31:$Y$52,19,FALSE)</f>
        <v>#N/A</v>
      </c>
      <c r="G153" s="145" t="e">
        <f t="shared" si="18"/>
        <v>#N/A</v>
      </c>
      <c r="H153" s="145" t="e">
        <f>VLOOKUP($A153,'10 km Ride - Section 1'!$A$31:$Y$52,20,FALSE)</f>
        <v>#N/A</v>
      </c>
      <c r="I153" s="146" t="e">
        <f t="shared" ref="I153:I184" si="24">+(C$4-H153)/C$4</f>
        <v>#N/A</v>
      </c>
      <c r="J153" s="145" t="e">
        <f t="shared" si="19"/>
        <v>#N/A</v>
      </c>
      <c r="K153" s="145" t="e">
        <f t="shared" si="20"/>
        <v>#N/A</v>
      </c>
      <c r="L153" s="145" t="e">
        <f t="shared" si="21"/>
        <v>#N/A</v>
      </c>
      <c r="M153" s="134" t="e">
        <f t="shared" si="22"/>
        <v>#N/A</v>
      </c>
    </row>
    <row r="154" spans="1:13" x14ac:dyDescent="0.2">
      <c r="A154" s="145">
        <f t="shared" si="23"/>
        <v>62</v>
      </c>
      <c r="B154" s="145" t="e">
        <f>VLOOKUP($A154,'10 km Ride - Section 1'!$A$31:$Y$52,4,FALSE)</f>
        <v>#N/A</v>
      </c>
      <c r="C154" s="145" t="e">
        <f>VLOOKUP($A154,'10 km Ride - Section 1'!$A$31:$Y$52,5,FALSE)</f>
        <v>#N/A</v>
      </c>
      <c r="D154" s="144">
        <v>1</v>
      </c>
      <c r="E154" s="145" t="e">
        <f>VLOOKUP($A154,'10 km Ride - Section 1'!$A$31:$Y$52,18,FALSE)</f>
        <v>#N/A</v>
      </c>
      <c r="F154" s="145" t="e">
        <f>VLOOKUP($A154,'10 km Ride - Section 1'!$A$31:$Y$52,19,FALSE)</f>
        <v>#N/A</v>
      </c>
      <c r="G154" s="145" t="e">
        <f t="shared" si="18"/>
        <v>#N/A</v>
      </c>
      <c r="H154" s="145" t="e">
        <f>VLOOKUP($A154,'10 km Ride - Section 1'!$A$31:$Y$52,20,FALSE)</f>
        <v>#N/A</v>
      </c>
      <c r="I154" s="146" t="e">
        <f t="shared" si="24"/>
        <v>#N/A</v>
      </c>
      <c r="J154" s="145" t="e">
        <f t="shared" si="19"/>
        <v>#N/A</v>
      </c>
      <c r="K154" s="145" t="e">
        <f t="shared" si="20"/>
        <v>#N/A</v>
      </c>
      <c r="L154" s="145" t="e">
        <f t="shared" si="21"/>
        <v>#N/A</v>
      </c>
      <c r="M154" s="134" t="e">
        <f t="shared" si="22"/>
        <v>#N/A</v>
      </c>
    </row>
    <row r="155" spans="1:13" x14ac:dyDescent="0.2">
      <c r="A155" s="145">
        <f t="shared" si="23"/>
        <v>63</v>
      </c>
      <c r="B155" s="145" t="e">
        <f>VLOOKUP($A155,'10 km Ride - Section 1'!$A$31:$Y$52,4,FALSE)</f>
        <v>#N/A</v>
      </c>
      <c r="C155" s="145" t="e">
        <f>VLOOKUP($A155,'10 km Ride - Section 1'!$A$31:$Y$52,5,FALSE)</f>
        <v>#N/A</v>
      </c>
      <c r="D155" s="144">
        <v>1</v>
      </c>
      <c r="E155" s="145" t="e">
        <f>VLOOKUP($A155,'10 km Ride - Section 1'!$A$31:$Y$52,18,FALSE)</f>
        <v>#N/A</v>
      </c>
      <c r="F155" s="145" t="e">
        <f>VLOOKUP($A155,'10 km Ride - Section 1'!$A$31:$Y$52,19,FALSE)</f>
        <v>#N/A</v>
      </c>
      <c r="G155" s="145" t="e">
        <f t="shared" si="18"/>
        <v>#N/A</v>
      </c>
      <c r="H155" s="145" t="e">
        <f>VLOOKUP($A155,'10 km Ride - Section 1'!$A$31:$Y$52,20,FALSE)</f>
        <v>#N/A</v>
      </c>
      <c r="I155" s="146" t="e">
        <f t="shared" si="24"/>
        <v>#N/A</v>
      </c>
      <c r="J155" s="145" t="e">
        <f t="shared" si="19"/>
        <v>#N/A</v>
      </c>
      <c r="K155" s="145" t="e">
        <f t="shared" si="20"/>
        <v>#N/A</v>
      </c>
      <c r="L155" s="145" t="e">
        <f t="shared" si="21"/>
        <v>#N/A</v>
      </c>
      <c r="M155" s="134" t="e">
        <f t="shared" si="22"/>
        <v>#N/A</v>
      </c>
    </row>
    <row r="156" spans="1:13" x14ac:dyDescent="0.2">
      <c r="A156" s="145">
        <f t="shared" si="23"/>
        <v>64</v>
      </c>
      <c r="B156" s="145" t="e">
        <f>VLOOKUP($A156,'10 km Ride - Section 1'!$A$31:$Y$52,4,FALSE)</f>
        <v>#N/A</v>
      </c>
      <c r="C156" s="145" t="e">
        <f>VLOOKUP($A156,'10 km Ride - Section 1'!$A$31:$Y$52,5,FALSE)</f>
        <v>#N/A</v>
      </c>
      <c r="D156" s="144">
        <v>1</v>
      </c>
      <c r="E156" s="145" t="e">
        <f>VLOOKUP($A156,'10 km Ride - Section 1'!$A$31:$Y$52,18,FALSE)</f>
        <v>#N/A</v>
      </c>
      <c r="F156" s="145" t="e">
        <f>VLOOKUP($A156,'10 km Ride - Section 1'!$A$31:$Y$52,19,FALSE)</f>
        <v>#N/A</v>
      </c>
      <c r="G156" s="145" t="e">
        <f t="shared" si="18"/>
        <v>#N/A</v>
      </c>
      <c r="H156" s="145" t="e">
        <f>VLOOKUP($A156,'10 km Ride - Section 1'!$A$31:$Y$52,20,FALSE)</f>
        <v>#N/A</v>
      </c>
      <c r="I156" s="146" t="e">
        <f t="shared" si="24"/>
        <v>#N/A</v>
      </c>
      <c r="J156" s="145" t="e">
        <f t="shared" si="19"/>
        <v>#N/A</v>
      </c>
      <c r="K156" s="145" t="e">
        <f t="shared" si="20"/>
        <v>#N/A</v>
      </c>
      <c r="L156" s="145" t="e">
        <f t="shared" si="21"/>
        <v>#N/A</v>
      </c>
      <c r="M156" s="134" t="e">
        <f t="shared" si="22"/>
        <v>#N/A</v>
      </c>
    </row>
    <row r="157" spans="1:13" x14ac:dyDescent="0.2">
      <c r="A157" s="145">
        <f t="shared" si="23"/>
        <v>65</v>
      </c>
      <c r="B157" s="145" t="e">
        <f>VLOOKUP($A157,'10 km Ride - Section 1'!$A$31:$Y$52,4,FALSE)</f>
        <v>#N/A</v>
      </c>
      <c r="C157" s="145" t="e">
        <f>VLOOKUP($A157,'10 km Ride - Section 1'!$A$31:$Y$52,5,FALSE)</f>
        <v>#N/A</v>
      </c>
      <c r="D157" s="144">
        <v>1</v>
      </c>
      <c r="E157" s="145" t="e">
        <f>VLOOKUP($A157,'10 km Ride - Section 1'!$A$31:$Y$52,18,FALSE)</f>
        <v>#N/A</v>
      </c>
      <c r="F157" s="145" t="e">
        <f>VLOOKUP($A157,'10 km Ride - Section 1'!$A$31:$Y$52,19,FALSE)</f>
        <v>#N/A</v>
      </c>
      <c r="G157" s="145" t="e">
        <f t="shared" si="18"/>
        <v>#N/A</v>
      </c>
      <c r="H157" s="145" t="e">
        <f>VLOOKUP($A157,'10 km Ride - Section 1'!$A$31:$Y$52,20,FALSE)</f>
        <v>#N/A</v>
      </c>
      <c r="I157" s="146" t="e">
        <f t="shared" si="24"/>
        <v>#N/A</v>
      </c>
      <c r="J157" s="145" t="e">
        <f t="shared" si="19"/>
        <v>#N/A</v>
      </c>
      <c r="K157" s="145" t="e">
        <f t="shared" si="20"/>
        <v>#N/A</v>
      </c>
      <c r="L157" s="145" t="e">
        <f t="shared" si="21"/>
        <v>#N/A</v>
      </c>
      <c r="M157" s="134" t="e">
        <f t="shared" si="22"/>
        <v>#N/A</v>
      </c>
    </row>
    <row r="158" spans="1:13" x14ac:dyDescent="0.2">
      <c r="A158" s="145">
        <f t="shared" si="23"/>
        <v>66</v>
      </c>
      <c r="B158" s="145" t="e">
        <f>VLOOKUP($A158,'10 km Ride - Section 1'!$A$31:$Y$52,4,FALSE)</f>
        <v>#N/A</v>
      </c>
      <c r="C158" s="145" t="e">
        <f>VLOOKUP($A158,'10 km Ride - Section 1'!$A$31:$Y$52,5,FALSE)</f>
        <v>#N/A</v>
      </c>
      <c r="D158" s="144">
        <v>1</v>
      </c>
      <c r="E158" s="145" t="e">
        <f>VLOOKUP($A158,'10 km Ride - Section 1'!$A$31:$Y$52,18,FALSE)</f>
        <v>#N/A</v>
      </c>
      <c r="F158" s="145" t="e">
        <f>VLOOKUP($A158,'10 km Ride - Section 1'!$A$31:$Y$52,19,FALSE)</f>
        <v>#N/A</v>
      </c>
      <c r="G158" s="145" t="e">
        <f t="shared" si="18"/>
        <v>#N/A</v>
      </c>
      <c r="H158" s="145" t="e">
        <f>VLOOKUP($A158,'10 km Ride - Section 1'!$A$31:$Y$52,20,FALSE)</f>
        <v>#N/A</v>
      </c>
      <c r="I158" s="146" t="e">
        <f t="shared" si="24"/>
        <v>#N/A</v>
      </c>
      <c r="J158" s="145" t="e">
        <f t="shared" si="19"/>
        <v>#N/A</v>
      </c>
      <c r="K158" s="145" t="e">
        <f t="shared" si="20"/>
        <v>#N/A</v>
      </c>
      <c r="L158" s="145" t="e">
        <f t="shared" si="21"/>
        <v>#N/A</v>
      </c>
      <c r="M158" s="134" t="e">
        <f t="shared" si="22"/>
        <v>#N/A</v>
      </c>
    </row>
    <row r="159" spans="1:13" x14ac:dyDescent="0.2">
      <c r="A159" s="145">
        <f t="shared" si="23"/>
        <v>67</v>
      </c>
      <c r="B159" s="145" t="e">
        <f>VLOOKUP($A159,'10 km Ride - Section 1'!$A$31:$Y$52,4,FALSE)</f>
        <v>#N/A</v>
      </c>
      <c r="C159" s="145" t="e">
        <f>VLOOKUP($A159,'10 km Ride - Section 1'!$A$31:$Y$52,5,FALSE)</f>
        <v>#N/A</v>
      </c>
      <c r="D159" s="144">
        <v>1</v>
      </c>
      <c r="E159" s="145" t="e">
        <f>VLOOKUP($A159,'10 km Ride - Section 1'!$A$31:$Y$52,18,FALSE)</f>
        <v>#N/A</v>
      </c>
      <c r="F159" s="145" t="e">
        <f>VLOOKUP($A159,'10 km Ride - Section 1'!$A$31:$Y$52,19,FALSE)</f>
        <v>#N/A</v>
      </c>
      <c r="G159" s="145" t="e">
        <f t="shared" si="18"/>
        <v>#N/A</v>
      </c>
      <c r="H159" s="145" t="e">
        <f>VLOOKUP($A159,'10 km Ride - Section 1'!$A$31:$Y$52,20,FALSE)</f>
        <v>#N/A</v>
      </c>
      <c r="I159" s="146" t="e">
        <f t="shared" si="24"/>
        <v>#N/A</v>
      </c>
      <c r="J159" s="145" t="e">
        <f t="shared" si="19"/>
        <v>#N/A</v>
      </c>
      <c r="K159" s="145" t="e">
        <f t="shared" si="20"/>
        <v>#N/A</v>
      </c>
      <c r="L159" s="145" t="e">
        <f t="shared" si="21"/>
        <v>#N/A</v>
      </c>
      <c r="M159" s="134" t="e">
        <f t="shared" si="22"/>
        <v>#N/A</v>
      </c>
    </row>
    <row r="160" spans="1:13" x14ac:dyDescent="0.2">
      <c r="A160" s="145">
        <f t="shared" si="23"/>
        <v>68</v>
      </c>
      <c r="B160" s="145" t="e">
        <f>VLOOKUP($A160,'10 km Ride - Section 1'!$A$31:$Y$52,4,FALSE)</f>
        <v>#N/A</v>
      </c>
      <c r="C160" s="145" t="e">
        <f>VLOOKUP($A160,'10 km Ride - Section 1'!$A$31:$Y$52,5,FALSE)</f>
        <v>#N/A</v>
      </c>
      <c r="D160" s="144">
        <v>1</v>
      </c>
      <c r="E160" s="145" t="e">
        <f>VLOOKUP($A160,'10 km Ride - Section 1'!$A$31:$Y$52,18,FALSE)</f>
        <v>#N/A</v>
      </c>
      <c r="F160" s="145" t="e">
        <f>VLOOKUP($A160,'10 km Ride - Section 1'!$A$31:$Y$52,19,FALSE)</f>
        <v>#N/A</v>
      </c>
      <c r="G160" s="145" t="e">
        <f t="shared" si="18"/>
        <v>#N/A</v>
      </c>
      <c r="H160" s="145" t="e">
        <f>VLOOKUP($A160,'10 km Ride - Section 1'!$A$31:$Y$52,20,FALSE)</f>
        <v>#N/A</v>
      </c>
      <c r="I160" s="146" t="e">
        <f t="shared" si="24"/>
        <v>#N/A</v>
      </c>
      <c r="J160" s="145" t="e">
        <f t="shared" si="19"/>
        <v>#N/A</v>
      </c>
      <c r="K160" s="145" t="e">
        <f t="shared" si="20"/>
        <v>#N/A</v>
      </c>
      <c r="L160" s="145" t="e">
        <f t="shared" si="21"/>
        <v>#N/A</v>
      </c>
      <c r="M160" s="134" t="e">
        <f t="shared" si="22"/>
        <v>#N/A</v>
      </c>
    </row>
    <row r="161" spans="1:13" x14ac:dyDescent="0.2">
      <c r="A161" s="145">
        <f t="shared" si="23"/>
        <v>69</v>
      </c>
      <c r="B161" s="145" t="e">
        <f>VLOOKUP($A161,'10 km Ride - Section 1'!$A$31:$Y$52,4,FALSE)</f>
        <v>#N/A</v>
      </c>
      <c r="C161" s="145" t="e">
        <f>VLOOKUP($A161,'10 km Ride - Section 1'!$A$31:$Y$52,5,FALSE)</f>
        <v>#N/A</v>
      </c>
      <c r="D161" s="144">
        <v>1</v>
      </c>
      <c r="E161" s="145" t="e">
        <f>VLOOKUP($A161,'10 km Ride - Section 1'!$A$31:$Y$52,18,FALSE)</f>
        <v>#N/A</v>
      </c>
      <c r="F161" s="145" t="e">
        <f>VLOOKUP($A161,'10 km Ride - Section 1'!$A$31:$Y$52,19,FALSE)</f>
        <v>#N/A</v>
      </c>
      <c r="G161" s="145" t="e">
        <f t="shared" si="18"/>
        <v>#N/A</v>
      </c>
      <c r="H161" s="145" t="e">
        <f>VLOOKUP($A161,'10 km Ride - Section 1'!$A$31:$Y$52,20,FALSE)</f>
        <v>#N/A</v>
      </c>
      <c r="I161" s="146" t="e">
        <f t="shared" si="24"/>
        <v>#N/A</v>
      </c>
      <c r="J161" s="145" t="e">
        <f t="shared" si="19"/>
        <v>#N/A</v>
      </c>
      <c r="K161" s="145" t="e">
        <f t="shared" si="20"/>
        <v>#N/A</v>
      </c>
      <c r="L161" s="145" t="e">
        <f t="shared" si="21"/>
        <v>#N/A</v>
      </c>
      <c r="M161" s="134" t="e">
        <f t="shared" si="22"/>
        <v>#N/A</v>
      </c>
    </row>
    <row r="162" spans="1:13" x14ac:dyDescent="0.2">
      <c r="A162" s="145">
        <f t="shared" si="23"/>
        <v>70</v>
      </c>
      <c r="B162" s="145" t="e">
        <f>VLOOKUP($A162,'10 km Ride - Section 1'!$A$31:$Y$52,4,FALSE)</f>
        <v>#N/A</v>
      </c>
      <c r="C162" s="145" t="e">
        <f>VLOOKUP($A162,'10 km Ride - Section 1'!$A$31:$Y$52,5,FALSE)</f>
        <v>#N/A</v>
      </c>
      <c r="D162" s="144">
        <v>1</v>
      </c>
      <c r="E162" s="145" t="e">
        <f>VLOOKUP($A162,'10 km Ride - Section 1'!$A$31:$Y$52,18,FALSE)</f>
        <v>#N/A</v>
      </c>
      <c r="F162" s="145" t="e">
        <f>VLOOKUP($A162,'10 km Ride - Section 1'!$A$31:$Y$52,19,FALSE)</f>
        <v>#N/A</v>
      </c>
      <c r="G162" s="145" t="e">
        <f t="shared" si="18"/>
        <v>#N/A</v>
      </c>
      <c r="H162" s="145" t="e">
        <f>VLOOKUP($A162,'10 km Ride - Section 1'!$A$31:$Y$52,20,FALSE)</f>
        <v>#N/A</v>
      </c>
      <c r="I162" s="146" t="e">
        <f t="shared" si="24"/>
        <v>#N/A</v>
      </c>
      <c r="J162" s="145" t="e">
        <f t="shared" si="19"/>
        <v>#N/A</v>
      </c>
      <c r="K162" s="145" t="e">
        <f t="shared" si="20"/>
        <v>#N/A</v>
      </c>
      <c r="L162" s="145" t="e">
        <f t="shared" si="21"/>
        <v>#N/A</v>
      </c>
      <c r="M162" s="134" t="e">
        <f t="shared" si="22"/>
        <v>#N/A</v>
      </c>
    </row>
    <row r="163" spans="1:13" x14ac:dyDescent="0.2">
      <c r="A163" s="145">
        <f t="shared" si="23"/>
        <v>71</v>
      </c>
      <c r="B163" s="145" t="e">
        <f>VLOOKUP($A163,'10 km Ride - Section 1'!$A$31:$Y$52,4,FALSE)</f>
        <v>#N/A</v>
      </c>
      <c r="C163" s="145" t="e">
        <f>VLOOKUP($A163,'10 km Ride - Section 1'!$A$31:$Y$52,5,FALSE)</f>
        <v>#N/A</v>
      </c>
      <c r="D163" s="144">
        <v>1</v>
      </c>
      <c r="E163" s="145" t="e">
        <f>VLOOKUP($A163,'10 km Ride - Section 1'!$A$31:$Y$52,18,FALSE)</f>
        <v>#N/A</v>
      </c>
      <c r="F163" s="145" t="e">
        <f>VLOOKUP($A163,'10 km Ride - Section 1'!$A$31:$Y$52,19,FALSE)</f>
        <v>#N/A</v>
      </c>
      <c r="G163" s="145" t="e">
        <f t="shared" si="18"/>
        <v>#N/A</v>
      </c>
      <c r="H163" s="145" t="e">
        <f>VLOOKUP($A163,'10 km Ride - Section 1'!$A$31:$Y$52,20,FALSE)</f>
        <v>#N/A</v>
      </c>
      <c r="I163" s="146" t="e">
        <f t="shared" si="24"/>
        <v>#N/A</v>
      </c>
      <c r="J163" s="145" t="e">
        <f t="shared" si="19"/>
        <v>#N/A</v>
      </c>
      <c r="K163" s="145" t="e">
        <f t="shared" si="20"/>
        <v>#N/A</v>
      </c>
      <c r="L163" s="145" t="e">
        <f t="shared" si="21"/>
        <v>#N/A</v>
      </c>
      <c r="M163" s="134" t="e">
        <f t="shared" si="22"/>
        <v>#N/A</v>
      </c>
    </row>
    <row r="164" spans="1:13" x14ac:dyDescent="0.2">
      <c r="A164" s="145">
        <f t="shared" si="23"/>
        <v>72</v>
      </c>
      <c r="B164" s="145" t="e">
        <f>VLOOKUP($A164,'10 km Ride - Section 1'!$A$31:$Y$52,4,FALSE)</f>
        <v>#N/A</v>
      </c>
      <c r="C164" s="145" t="e">
        <f>VLOOKUP($A164,'10 km Ride - Section 1'!$A$31:$Y$52,5,FALSE)</f>
        <v>#N/A</v>
      </c>
      <c r="D164" s="144">
        <v>1</v>
      </c>
      <c r="E164" s="145" t="e">
        <f>VLOOKUP($A164,'10 km Ride - Section 1'!$A$31:$Y$52,18,FALSE)</f>
        <v>#N/A</v>
      </c>
      <c r="F164" s="145" t="e">
        <f>VLOOKUP($A164,'10 km Ride - Section 1'!$A$31:$Y$52,19,FALSE)</f>
        <v>#N/A</v>
      </c>
      <c r="G164" s="145" t="e">
        <f t="shared" si="18"/>
        <v>#N/A</v>
      </c>
      <c r="H164" s="145" t="e">
        <f>VLOOKUP($A164,'10 km Ride - Section 1'!$A$31:$Y$52,20,FALSE)</f>
        <v>#N/A</v>
      </c>
      <c r="I164" s="146" t="e">
        <f t="shared" si="24"/>
        <v>#N/A</v>
      </c>
      <c r="J164" s="145" t="e">
        <f t="shared" si="19"/>
        <v>#N/A</v>
      </c>
      <c r="K164" s="145" t="e">
        <f t="shared" si="20"/>
        <v>#N/A</v>
      </c>
      <c r="L164" s="145" t="e">
        <f t="shared" si="21"/>
        <v>#N/A</v>
      </c>
      <c r="M164" s="134" t="e">
        <f t="shared" si="22"/>
        <v>#N/A</v>
      </c>
    </row>
    <row r="165" spans="1:13" x14ac:dyDescent="0.2">
      <c r="A165" s="145">
        <f t="shared" si="23"/>
        <v>73</v>
      </c>
      <c r="B165" s="145" t="e">
        <f>VLOOKUP($A165,'10 km Ride - Section 1'!$A$31:$Y$52,4,FALSE)</f>
        <v>#N/A</v>
      </c>
      <c r="C165" s="145" t="e">
        <f>VLOOKUP($A165,'10 km Ride - Section 1'!$A$31:$Y$52,5,FALSE)</f>
        <v>#N/A</v>
      </c>
      <c r="D165" s="144">
        <v>1</v>
      </c>
      <c r="E165" s="145" t="e">
        <f>VLOOKUP($A165,'10 km Ride - Section 1'!$A$31:$Y$52,18,FALSE)</f>
        <v>#N/A</v>
      </c>
      <c r="F165" s="145" t="e">
        <f>VLOOKUP($A165,'10 km Ride - Section 1'!$A$31:$Y$52,19,FALSE)</f>
        <v>#N/A</v>
      </c>
      <c r="G165" s="145" t="e">
        <f t="shared" si="18"/>
        <v>#N/A</v>
      </c>
      <c r="H165" s="145" t="e">
        <f>VLOOKUP($A165,'10 km Ride - Section 1'!$A$31:$Y$52,20,FALSE)</f>
        <v>#N/A</v>
      </c>
      <c r="I165" s="146" t="e">
        <f t="shared" si="24"/>
        <v>#N/A</v>
      </c>
      <c r="J165" s="145" t="e">
        <f t="shared" si="19"/>
        <v>#N/A</v>
      </c>
      <c r="K165" s="145" t="e">
        <f t="shared" si="20"/>
        <v>#N/A</v>
      </c>
      <c r="L165" s="145" t="e">
        <f t="shared" si="21"/>
        <v>#N/A</v>
      </c>
      <c r="M165" s="134" t="e">
        <f t="shared" si="22"/>
        <v>#N/A</v>
      </c>
    </row>
    <row r="166" spans="1:13" x14ac:dyDescent="0.2">
      <c r="A166" s="145">
        <f t="shared" si="23"/>
        <v>74</v>
      </c>
      <c r="B166" s="145" t="e">
        <f>VLOOKUP($A166,'10 km Ride - Section 1'!$A$31:$Y$52,4,FALSE)</f>
        <v>#N/A</v>
      </c>
      <c r="C166" s="145" t="e">
        <f>VLOOKUP($A166,'10 km Ride - Section 1'!$A$31:$Y$52,5,FALSE)</f>
        <v>#N/A</v>
      </c>
      <c r="D166" s="144">
        <v>1</v>
      </c>
      <c r="E166" s="145" t="e">
        <f>VLOOKUP($A166,'10 km Ride - Section 1'!$A$31:$Y$52,18,FALSE)</f>
        <v>#N/A</v>
      </c>
      <c r="F166" s="145" t="e">
        <f>VLOOKUP($A166,'10 km Ride - Section 1'!$A$31:$Y$52,19,FALSE)</f>
        <v>#N/A</v>
      </c>
      <c r="G166" s="145" t="e">
        <f t="shared" si="18"/>
        <v>#N/A</v>
      </c>
      <c r="H166" s="145" t="e">
        <f>VLOOKUP($A166,'10 km Ride - Section 1'!$A$31:$Y$52,20,FALSE)</f>
        <v>#N/A</v>
      </c>
      <c r="I166" s="146" t="e">
        <f t="shared" si="24"/>
        <v>#N/A</v>
      </c>
      <c r="J166" s="145" t="e">
        <f t="shared" si="19"/>
        <v>#N/A</v>
      </c>
      <c r="K166" s="145" t="e">
        <f t="shared" si="20"/>
        <v>#N/A</v>
      </c>
      <c r="L166" s="145" t="e">
        <f t="shared" si="21"/>
        <v>#N/A</v>
      </c>
      <c r="M166" s="134" t="e">
        <f t="shared" si="22"/>
        <v>#N/A</v>
      </c>
    </row>
    <row r="167" spans="1:13" x14ac:dyDescent="0.2">
      <c r="A167" s="145">
        <f t="shared" si="23"/>
        <v>75</v>
      </c>
      <c r="B167" s="145" t="e">
        <f>VLOOKUP($A167,'10 km Ride - Section 1'!$A$31:$Y$52,4,FALSE)</f>
        <v>#N/A</v>
      </c>
      <c r="C167" s="145" t="e">
        <f>VLOOKUP($A167,'10 km Ride - Section 1'!$A$31:$Y$52,5,FALSE)</f>
        <v>#N/A</v>
      </c>
      <c r="D167" s="144">
        <v>1</v>
      </c>
      <c r="E167" s="145" t="e">
        <f>VLOOKUP($A167,'10 km Ride - Section 1'!$A$31:$Y$52,18,FALSE)</f>
        <v>#N/A</v>
      </c>
      <c r="F167" s="145" t="e">
        <f>VLOOKUP($A167,'10 km Ride - Section 1'!$A$31:$Y$52,19,FALSE)</f>
        <v>#N/A</v>
      </c>
      <c r="G167" s="145" t="e">
        <f t="shared" si="18"/>
        <v>#N/A</v>
      </c>
      <c r="H167" s="145" t="e">
        <f>VLOOKUP($A167,'10 km Ride - Section 1'!$A$31:$Y$52,20,FALSE)</f>
        <v>#N/A</v>
      </c>
      <c r="I167" s="146" t="e">
        <f t="shared" si="24"/>
        <v>#N/A</v>
      </c>
      <c r="J167" s="145" t="e">
        <f t="shared" si="19"/>
        <v>#N/A</v>
      </c>
      <c r="K167" s="145" t="e">
        <f t="shared" si="20"/>
        <v>#N/A</v>
      </c>
      <c r="L167" s="145" t="e">
        <f t="shared" si="21"/>
        <v>#N/A</v>
      </c>
      <c r="M167" s="134" t="e">
        <f t="shared" si="22"/>
        <v>#N/A</v>
      </c>
    </row>
    <row r="168" spans="1:13" x14ac:dyDescent="0.2">
      <c r="A168" s="145">
        <f t="shared" si="23"/>
        <v>76</v>
      </c>
      <c r="B168" s="145" t="e">
        <f>VLOOKUP($A168,'10 km Ride - Section 1'!$A$31:$Y$52,4,FALSE)</f>
        <v>#N/A</v>
      </c>
      <c r="C168" s="145" t="e">
        <f>VLOOKUP($A168,'10 km Ride - Section 1'!$A$31:$Y$52,5,FALSE)</f>
        <v>#N/A</v>
      </c>
      <c r="D168" s="144">
        <v>1</v>
      </c>
      <c r="E168" s="145" t="e">
        <f>VLOOKUP($A168,'10 km Ride - Section 1'!$A$31:$Y$52,18,FALSE)</f>
        <v>#N/A</v>
      </c>
      <c r="F168" s="145" t="e">
        <f>VLOOKUP($A168,'10 km Ride - Section 1'!$A$31:$Y$52,19,FALSE)</f>
        <v>#N/A</v>
      </c>
      <c r="G168" s="145" t="e">
        <f t="shared" si="18"/>
        <v>#N/A</v>
      </c>
      <c r="H168" s="145" t="e">
        <f>VLOOKUP($A168,'10 km Ride - Section 1'!$A$31:$Y$52,20,FALSE)</f>
        <v>#N/A</v>
      </c>
      <c r="I168" s="146" t="e">
        <f t="shared" si="24"/>
        <v>#N/A</v>
      </c>
      <c r="J168" s="145" t="e">
        <f t="shared" si="19"/>
        <v>#N/A</v>
      </c>
      <c r="K168" s="145" t="e">
        <f t="shared" si="20"/>
        <v>#N/A</v>
      </c>
      <c r="L168" s="145" t="e">
        <f t="shared" si="21"/>
        <v>#N/A</v>
      </c>
      <c r="M168" s="134" t="e">
        <f t="shared" si="22"/>
        <v>#N/A</v>
      </c>
    </row>
    <row r="169" spans="1:13" x14ac:dyDescent="0.2">
      <c r="A169" s="145">
        <f t="shared" si="23"/>
        <v>77</v>
      </c>
      <c r="B169" s="145" t="e">
        <f>VLOOKUP($A169,'10 km Ride - Section 1'!$A$31:$Y$52,4,FALSE)</f>
        <v>#N/A</v>
      </c>
      <c r="C169" s="145" t="e">
        <f>VLOOKUP($A169,'10 km Ride - Section 1'!$A$31:$Y$52,5,FALSE)</f>
        <v>#N/A</v>
      </c>
      <c r="D169" s="144">
        <v>1</v>
      </c>
      <c r="E169" s="145" t="e">
        <f>VLOOKUP($A169,'10 km Ride - Section 1'!$A$31:$Y$52,18,FALSE)</f>
        <v>#N/A</v>
      </c>
      <c r="F169" s="145" t="e">
        <f>VLOOKUP($A169,'10 km Ride - Section 1'!$A$31:$Y$52,19,FALSE)</f>
        <v>#N/A</v>
      </c>
      <c r="G169" s="145" t="e">
        <f t="shared" si="18"/>
        <v>#N/A</v>
      </c>
      <c r="H169" s="145" t="e">
        <f>VLOOKUP($A169,'10 km Ride - Section 1'!$A$31:$Y$52,20,FALSE)</f>
        <v>#N/A</v>
      </c>
      <c r="I169" s="146" t="e">
        <f t="shared" si="24"/>
        <v>#N/A</v>
      </c>
      <c r="J169" s="145" t="e">
        <f t="shared" si="19"/>
        <v>#N/A</v>
      </c>
      <c r="K169" s="145" t="e">
        <f t="shared" si="20"/>
        <v>#N/A</v>
      </c>
      <c r="L169" s="145" t="e">
        <f t="shared" si="21"/>
        <v>#N/A</v>
      </c>
      <c r="M169" s="134" t="e">
        <f t="shared" si="22"/>
        <v>#N/A</v>
      </c>
    </row>
    <row r="170" spans="1:13" x14ac:dyDescent="0.2">
      <c r="A170" s="145">
        <f t="shared" si="23"/>
        <v>78</v>
      </c>
      <c r="B170" s="145" t="e">
        <f>VLOOKUP($A170,'10 km Ride - Section 1'!$A$31:$Y$52,4,FALSE)</f>
        <v>#N/A</v>
      </c>
      <c r="C170" s="145" t="e">
        <f>VLOOKUP($A170,'10 km Ride - Section 1'!$A$31:$Y$52,5,FALSE)</f>
        <v>#N/A</v>
      </c>
      <c r="D170" s="144">
        <v>1</v>
      </c>
      <c r="E170" s="145" t="e">
        <f>VLOOKUP($A170,'10 km Ride - Section 1'!$A$31:$Y$52,18,FALSE)</f>
        <v>#N/A</v>
      </c>
      <c r="F170" s="145" t="e">
        <f>VLOOKUP($A170,'10 km Ride - Section 1'!$A$31:$Y$52,19,FALSE)</f>
        <v>#N/A</v>
      </c>
      <c r="G170" s="145" t="e">
        <f t="shared" si="18"/>
        <v>#N/A</v>
      </c>
      <c r="H170" s="145" t="e">
        <f>VLOOKUP($A170,'10 km Ride - Section 1'!$A$31:$Y$52,20,FALSE)</f>
        <v>#N/A</v>
      </c>
      <c r="I170" s="146" t="e">
        <f t="shared" si="24"/>
        <v>#N/A</v>
      </c>
      <c r="J170" s="145" t="e">
        <f t="shared" si="19"/>
        <v>#N/A</v>
      </c>
      <c r="K170" s="145" t="e">
        <f t="shared" si="20"/>
        <v>#N/A</v>
      </c>
      <c r="L170" s="145" t="e">
        <f t="shared" si="21"/>
        <v>#N/A</v>
      </c>
      <c r="M170" s="134" t="e">
        <f t="shared" si="22"/>
        <v>#N/A</v>
      </c>
    </row>
    <row r="171" spans="1:13" x14ac:dyDescent="0.2">
      <c r="A171" s="145">
        <f t="shared" si="23"/>
        <v>79</v>
      </c>
      <c r="B171" s="145" t="e">
        <f>VLOOKUP($A171,'10 km Ride - Section 1'!$A$31:$Y$52,4,FALSE)</f>
        <v>#N/A</v>
      </c>
      <c r="C171" s="145" t="e">
        <f>VLOOKUP($A171,'10 km Ride - Section 1'!$A$31:$Y$52,5,FALSE)</f>
        <v>#N/A</v>
      </c>
      <c r="D171" s="144">
        <v>1</v>
      </c>
      <c r="E171" s="145" t="e">
        <f>VLOOKUP($A171,'10 km Ride - Section 1'!$A$31:$Y$52,18,FALSE)</f>
        <v>#N/A</v>
      </c>
      <c r="F171" s="145" t="e">
        <f>VLOOKUP($A171,'10 km Ride - Section 1'!$A$31:$Y$52,19,FALSE)</f>
        <v>#N/A</v>
      </c>
      <c r="G171" s="145" t="e">
        <f t="shared" si="18"/>
        <v>#N/A</v>
      </c>
      <c r="H171" s="145" t="e">
        <f>VLOOKUP($A171,'10 km Ride - Section 1'!$A$31:$Y$52,20,FALSE)</f>
        <v>#N/A</v>
      </c>
      <c r="I171" s="146" t="e">
        <f t="shared" si="24"/>
        <v>#N/A</v>
      </c>
      <c r="J171" s="145" t="e">
        <f t="shared" si="19"/>
        <v>#N/A</v>
      </c>
      <c r="K171" s="145" t="e">
        <f t="shared" si="20"/>
        <v>#N/A</v>
      </c>
      <c r="L171" s="145" t="e">
        <f t="shared" si="21"/>
        <v>#N/A</v>
      </c>
      <c r="M171" s="134" t="e">
        <f t="shared" si="22"/>
        <v>#N/A</v>
      </c>
    </row>
    <row r="172" spans="1:13" x14ac:dyDescent="0.2">
      <c r="A172" s="145">
        <f t="shared" si="23"/>
        <v>80</v>
      </c>
      <c r="B172" s="145" t="e">
        <f>VLOOKUP($A172,'10 km Ride - Section 1'!$A$31:$Y$52,4,FALSE)</f>
        <v>#N/A</v>
      </c>
      <c r="C172" s="145" t="e">
        <f>VLOOKUP($A172,'10 km Ride - Section 1'!$A$31:$Y$52,5,FALSE)</f>
        <v>#N/A</v>
      </c>
      <c r="D172" s="144">
        <v>1</v>
      </c>
      <c r="E172" s="145" t="e">
        <f>VLOOKUP($A172,'10 km Ride - Section 1'!$A$31:$Y$52,18,FALSE)</f>
        <v>#N/A</v>
      </c>
      <c r="F172" s="145" t="e">
        <f>VLOOKUP($A172,'10 km Ride - Section 1'!$A$31:$Y$52,19,FALSE)</f>
        <v>#N/A</v>
      </c>
      <c r="G172" s="145" t="e">
        <f t="shared" si="18"/>
        <v>#N/A</v>
      </c>
      <c r="H172" s="145" t="e">
        <f>VLOOKUP($A172,'10 km Ride - Section 1'!$A$31:$Y$52,20,FALSE)</f>
        <v>#N/A</v>
      </c>
      <c r="I172" s="146" t="e">
        <f t="shared" si="24"/>
        <v>#N/A</v>
      </c>
      <c r="J172" s="145" t="e">
        <f t="shared" si="19"/>
        <v>#N/A</v>
      </c>
      <c r="K172" s="145" t="e">
        <f t="shared" si="20"/>
        <v>#N/A</v>
      </c>
      <c r="L172" s="145" t="e">
        <f t="shared" si="21"/>
        <v>#N/A</v>
      </c>
      <c r="M172" s="134" t="e">
        <f t="shared" si="22"/>
        <v>#N/A</v>
      </c>
    </row>
    <row r="173" spans="1:13" x14ac:dyDescent="0.2">
      <c r="A173" s="145">
        <f t="shared" si="23"/>
        <v>81</v>
      </c>
      <c r="B173" s="145" t="e">
        <f>VLOOKUP($A173,'10 km Ride - Section 1'!$A$31:$Y$52,4,FALSE)</f>
        <v>#N/A</v>
      </c>
      <c r="C173" s="145" t="e">
        <f>VLOOKUP($A173,'10 km Ride - Section 1'!$A$31:$Y$52,5,FALSE)</f>
        <v>#N/A</v>
      </c>
      <c r="D173" s="144">
        <v>1</v>
      </c>
      <c r="E173" s="145" t="e">
        <f>VLOOKUP($A173,'10 km Ride - Section 1'!$A$31:$Y$52,18,FALSE)</f>
        <v>#N/A</v>
      </c>
      <c r="F173" s="145" t="e">
        <f>VLOOKUP($A173,'10 km Ride - Section 1'!$A$31:$Y$52,19,FALSE)</f>
        <v>#N/A</v>
      </c>
      <c r="G173" s="145" t="e">
        <f t="shared" si="18"/>
        <v>#N/A</v>
      </c>
      <c r="H173" s="145" t="e">
        <f>VLOOKUP($A173,'10 km Ride - Section 1'!$A$31:$Y$52,20,FALSE)</f>
        <v>#N/A</v>
      </c>
      <c r="I173" s="146" t="e">
        <f t="shared" si="24"/>
        <v>#N/A</v>
      </c>
      <c r="J173" s="145" t="e">
        <f t="shared" si="19"/>
        <v>#N/A</v>
      </c>
      <c r="K173" s="145" t="e">
        <f t="shared" si="20"/>
        <v>#N/A</v>
      </c>
      <c r="L173" s="145" t="e">
        <f t="shared" si="21"/>
        <v>#N/A</v>
      </c>
      <c r="M173" s="134" t="e">
        <f t="shared" si="22"/>
        <v>#N/A</v>
      </c>
    </row>
    <row r="174" spans="1:13" x14ac:dyDescent="0.2">
      <c r="A174" s="145">
        <f t="shared" si="23"/>
        <v>82</v>
      </c>
      <c r="B174" s="145" t="e">
        <f>VLOOKUP($A174,'10 km Ride - Section 1'!$A$31:$Y$52,4,FALSE)</f>
        <v>#N/A</v>
      </c>
      <c r="C174" s="145" t="e">
        <f>VLOOKUP($A174,'10 km Ride - Section 1'!$A$31:$Y$52,5,FALSE)</f>
        <v>#N/A</v>
      </c>
      <c r="D174" s="144">
        <v>1</v>
      </c>
      <c r="E174" s="145" t="e">
        <f>VLOOKUP($A174,'10 km Ride - Section 1'!$A$31:$Y$52,18,FALSE)</f>
        <v>#N/A</v>
      </c>
      <c r="F174" s="145" t="e">
        <f>VLOOKUP($A174,'10 km Ride - Section 1'!$A$31:$Y$52,19,FALSE)</f>
        <v>#N/A</v>
      </c>
      <c r="G174" s="145" t="e">
        <f t="shared" si="18"/>
        <v>#N/A</v>
      </c>
      <c r="H174" s="145" t="e">
        <f>VLOOKUP($A174,'10 km Ride - Section 1'!$A$31:$Y$52,20,FALSE)</f>
        <v>#N/A</v>
      </c>
      <c r="I174" s="146" t="e">
        <f t="shared" si="24"/>
        <v>#N/A</v>
      </c>
      <c r="J174" s="145" t="e">
        <f t="shared" si="19"/>
        <v>#N/A</v>
      </c>
      <c r="K174" s="145" t="e">
        <f t="shared" si="20"/>
        <v>#N/A</v>
      </c>
      <c r="L174" s="145" t="e">
        <f t="shared" si="21"/>
        <v>#N/A</v>
      </c>
      <c r="M174" s="134" t="e">
        <f t="shared" si="22"/>
        <v>#N/A</v>
      </c>
    </row>
    <row r="175" spans="1:13" x14ac:dyDescent="0.2">
      <c r="A175" s="145">
        <f t="shared" si="23"/>
        <v>83</v>
      </c>
      <c r="B175" s="145" t="e">
        <f>VLOOKUP($A175,'10 km Ride - Section 1'!$A$31:$Y$52,4,FALSE)</f>
        <v>#N/A</v>
      </c>
      <c r="C175" s="145" t="e">
        <f>VLOOKUP($A175,'10 km Ride - Section 1'!$A$31:$Y$52,5,FALSE)</f>
        <v>#N/A</v>
      </c>
      <c r="D175" s="144">
        <v>1</v>
      </c>
      <c r="E175" s="145" t="e">
        <f>VLOOKUP($A175,'10 km Ride - Section 1'!$A$31:$Y$52,18,FALSE)</f>
        <v>#N/A</v>
      </c>
      <c r="F175" s="145" t="e">
        <f>VLOOKUP($A175,'10 km Ride - Section 1'!$A$31:$Y$52,19,FALSE)</f>
        <v>#N/A</v>
      </c>
      <c r="G175" s="145" t="e">
        <f t="shared" si="18"/>
        <v>#N/A</v>
      </c>
      <c r="H175" s="145" t="e">
        <f>VLOOKUP($A175,'10 km Ride - Section 1'!$A$31:$Y$52,20,FALSE)</f>
        <v>#N/A</v>
      </c>
      <c r="I175" s="146" t="e">
        <f t="shared" si="24"/>
        <v>#N/A</v>
      </c>
      <c r="J175" s="145" t="e">
        <f t="shared" si="19"/>
        <v>#N/A</v>
      </c>
      <c r="K175" s="145" t="e">
        <f t="shared" si="20"/>
        <v>#N/A</v>
      </c>
      <c r="L175" s="145" t="e">
        <f t="shared" si="21"/>
        <v>#N/A</v>
      </c>
      <c r="M175" s="134" t="e">
        <f t="shared" si="22"/>
        <v>#N/A</v>
      </c>
    </row>
    <row r="176" spans="1:13" x14ac:dyDescent="0.2">
      <c r="A176" s="145">
        <f t="shared" si="23"/>
        <v>84</v>
      </c>
      <c r="B176" s="145" t="e">
        <f>VLOOKUP($A176,'10 km Ride - Section 1'!$A$31:$Y$52,4,FALSE)</f>
        <v>#N/A</v>
      </c>
      <c r="C176" s="145" t="e">
        <f>VLOOKUP($A176,'10 km Ride - Section 1'!$A$31:$Y$52,5,FALSE)</f>
        <v>#N/A</v>
      </c>
      <c r="D176" s="144">
        <v>1</v>
      </c>
      <c r="E176" s="145" t="e">
        <f>VLOOKUP($A176,'10 km Ride - Section 1'!$A$31:$Y$52,18,FALSE)</f>
        <v>#N/A</v>
      </c>
      <c r="F176" s="145" t="e">
        <f>VLOOKUP($A176,'10 km Ride - Section 1'!$A$31:$Y$52,19,FALSE)</f>
        <v>#N/A</v>
      </c>
      <c r="G176" s="145" t="e">
        <f t="shared" si="18"/>
        <v>#N/A</v>
      </c>
      <c r="H176" s="145" t="e">
        <f>VLOOKUP($A176,'10 km Ride - Section 1'!$A$31:$Y$52,20,FALSE)</f>
        <v>#N/A</v>
      </c>
      <c r="I176" s="146" t="e">
        <f t="shared" si="24"/>
        <v>#N/A</v>
      </c>
      <c r="J176" s="145" t="e">
        <f t="shared" si="19"/>
        <v>#N/A</v>
      </c>
      <c r="K176" s="145" t="e">
        <f t="shared" si="20"/>
        <v>#N/A</v>
      </c>
      <c r="L176" s="145" t="e">
        <f t="shared" si="21"/>
        <v>#N/A</v>
      </c>
      <c r="M176" s="134" t="e">
        <f t="shared" si="22"/>
        <v>#N/A</v>
      </c>
    </row>
    <row r="177" spans="1:13" x14ac:dyDescent="0.2">
      <c r="A177" s="145">
        <f t="shared" si="23"/>
        <v>85</v>
      </c>
      <c r="B177" s="145" t="e">
        <f>VLOOKUP($A177,'10 km Ride - Section 2'!$A$31:$Y$52,2,FALSE)</f>
        <v>#N/A</v>
      </c>
      <c r="C177" s="145" t="e">
        <f>VLOOKUP($A177,'10 km Ride - Section 2'!$A$31:$Y$52,3,FALSE)</f>
        <v>#N/A</v>
      </c>
      <c r="D177" s="144">
        <v>1</v>
      </c>
      <c r="E177" s="145" t="e">
        <f>VLOOKUP($A177,'10 km Ride - Section 2'!$A$31:$Y$52,18,FALSE)</f>
        <v>#N/A</v>
      </c>
      <c r="F177" s="145" t="e">
        <f>VLOOKUP($A177,'10 km Ride - Section 2'!$A$31:$Y$52,19,FALSE)</f>
        <v>#N/A</v>
      </c>
      <c r="G177" s="145" t="e">
        <f t="shared" si="18"/>
        <v>#N/A</v>
      </c>
      <c r="H177" s="145" t="e">
        <f>VLOOKUP($A177,'10 km Ride - Section 2'!$A$31:$Y$52,20,FALSE)</f>
        <v>#N/A</v>
      </c>
      <c r="I177" s="146" t="e">
        <f t="shared" si="24"/>
        <v>#N/A</v>
      </c>
      <c r="J177" s="145" t="e">
        <f t="shared" si="19"/>
        <v>#N/A</v>
      </c>
      <c r="K177" s="145" t="e">
        <f t="shared" si="20"/>
        <v>#N/A</v>
      </c>
      <c r="L177" s="145" t="e">
        <f t="shared" si="21"/>
        <v>#N/A</v>
      </c>
      <c r="M177" s="134" t="e">
        <f t="shared" si="22"/>
        <v>#N/A</v>
      </c>
    </row>
    <row r="178" spans="1:13" x14ac:dyDescent="0.2">
      <c r="A178" s="145">
        <f t="shared" si="23"/>
        <v>86</v>
      </c>
      <c r="B178" s="145" t="e">
        <f>VLOOKUP($A178,'10 km Ride - Section 2'!$A$31:$Y$52,2,FALSE)</f>
        <v>#N/A</v>
      </c>
      <c r="C178" s="145" t="e">
        <f>VLOOKUP($A178,'10 km Ride - Section 2'!$A$31:$Y$52,3,FALSE)</f>
        <v>#N/A</v>
      </c>
      <c r="D178" s="144">
        <v>1</v>
      </c>
      <c r="E178" s="145" t="e">
        <f>VLOOKUP($A178,'10 km Ride - Section 2'!$A$31:$Y$52,18,FALSE)</f>
        <v>#N/A</v>
      </c>
      <c r="F178" s="145" t="e">
        <f>VLOOKUP($A178,'10 km Ride - Section 2'!$A$31:$Y$52,19,FALSE)</f>
        <v>#N/A</v>
      </c>
      <c r="G178" s="145" t="e">
        <f t="shared" si="18"/>
        <v>#N/A</v>
      </c>
      <c r="H178" s="145" t="e">
        <f>VLOOKUP($A178,'10 km Ride - Section 2'!$A$31:$Y$52,20,FALSE)</f>
        <v>#N/A</v>
      </c>
      <c r="I178" s="146" t="e">
        <f t="shared" si="24"/>
        <v>#N/A</v>
      </c>
      <c r="J178" s="145" t="e">
        <f t="shared" si="19"/>
        <v>#N/A</v>
      </c>
      <c r="K178" s="145" t="e">
        <f t="shared" si="20"/>
        <v>#N/A</v>
      </c>
      <c r="L178" s="145" t="e">
        <f t="shared" si="21"/>
        <v>#N/A</v>
      </c>
      <c r="M178" s="134" t="e">
        <f t="shared" si="22"/>
        <v>#N/A</v>
      </c>
    </row>
    <row r="179" spans="1:13" x14ac:dyDescent="0.2">
      <c r="A179" s="145">
        <f t="shared" si="23"/>
        <v>87</v>
      </c>
      <c r="B179" s="145" t="e">
        <f>VLOOKUP($A179,'10 km Ride - Section 2'!$A$31:$Y$52,2,FALSE)</f>
        <v>#N/A</v>
      </c>
      <c r="C179" s="145" t="e">
        <f>VLOOKUP($A179,'10 km Ride - Section 2'!$A$31:$Y$52,3,FALSE)</f>
        <v>#N/A</v>
      </c>
      <c r="D179" s="144">
        <v>1</v>
      </c>
      <c r="E179" s="145" t="e">
        <f>VLOOKUP($A179,'10 km Ride - Section 2'!$A$31:$Y$52,18,FALSE)</f>
        <v>#N/A</v>
      </c>
      <c r="F179" s="145" t="e">
        <f>VLOOKUP($A179,'10 km Ride - Section 2'!$A$31:$Y$52,19,FALSE)</f>
        <v>#N/A</v>
      </c>
      <c r="G179" s="145" t="e">
        <f t="shared" si="18"/>
        <v>#N/A</v>
      </c>
      <c r="H179" s="145" t="e">
        <f>VLOOKUP($A179,'10 km Ride - Section 2'!$A$31:$Y$52,20,FALSE)</f>
        <v>#N/A</v>
      </c>
      <c r="I179" s="146" t="e">
        <f t="shared" si="24"/>
        <v>#N/A</v>
      </c>
      <c r="J179" s="145" t="e">
        <f t="shared" si="19"/>
        <v>#N/A</v>
      </c>
      <c r="K179" s="145" t="e">
        <f t="shared" si="20"/>
        <v>#N/A</v>
      </c>
      <c r="L179" s="145" t="e">
        <f t="shared" si="21"/>
        <v>#N/A</v>
      </c>
      <c r="M179" s="134" t="e">
        <f t="shared" si="22"/>
        <v>#N/A</v>
      </c>
    </row>
    <row r="180" spans="1:13" x14ac:dyDescent="0.2">
      <c r="A180" s="145">
        <f t="shared" si="23"/>
        <v>88</v>
      </c>
      <c r="B180" s="145" t="e">
        <f>VLOOKUP($A180,'10 km Ride - Section 2'!$A$31:$Y$52,2,FALSE)</f>
        <v>#N/A</v>
      </c>
      <c r="C180" s="145" t="e">
        <f>VLOOKUP($A180,'10 km Ride - Section 2'!$A$31:$Y$52,3,FALSE)</f>
        <v>#N/A</v>
      </c>
      <c r="D180" s="144">
        <v>1</v>
      </c>
      <c r="E180" s="145" t="e">
        <f>VLOOKUP($A180,'10 km Ride - Section 2'!$A$31:$Y$52,18,FALSE)</f>
        <v>#N/A</v>
      </c>
      <c r="F180" s="145" t="e">
        <f>VLOOKUP($A180,'10 km Ride - Section 2'!$A$31:$Y$52,19,FALSE)</f>
        <v>#N/A</v>
      </c>
      <c r="G180" s="145" t="e">
        <f t="shared" si="18"/>
        <v>#N/A</v>
      </c>
      <c r="H180" s="145" t="e">
        <f>VLOOKUP($A180,'10 km Ride - Section 2'!$A$31:$Y$52,20,FALSE)</f>
        <v>#N/A</v>
      </c>
      <c r="I180" s="146" t="e">
        <f t="shared" si="24"/>
        <v>#N/A</v>
      </c>
      <c r="J180" s="145" t="e">
        <f t="shared" si="19"/>
        <v>#N/A</v>
      </c>
      <c r="K180" s="145" t="e">
        <f t="shared" si="20"/>
        <v>#N/A</v>
      </c>
      <c r="L180" s="145" t="e">
        <f t="shared" si="21"/>
        <v>#N/A</v>
      </c>
      <c r="M180" s="134" t="e">
        <f t="shared" si="22"/>
        <v>#N/A</v>
      </c>
    </row>
    <row r="181" spans="1:13" x14ac:dyDescent="0.2">
      <c r="A181" s="145">
        <f t="shared" si="23"/>
        <v>89</v>
      </c>
      <c r="B181" s="145" t="e">
        <f>VLOOKUP($A181,'10 km Ride - Section 2'!$A$31:$Y$52,2,FALSE)</f>
        <v>#N/A</v>
      </c>
      <c r="C181" s="145" t="e">
        <f>VLOOKUP($A181,'10 km Ride - Section 2'!$A$31:$Y$52,3,FALSE)</f>
        <v>#N/A</v>
      </c>
      <c r="D181" s="144">
        <v>1</v>
      </c>
      <c r="E181" s="145" t="e">
        <f>VLOOKUP($A181,'10 km Ride - Section 2'!$A$31:$Y$52,18,FALSE)</f>
        <v>#N/A</v>
      </c>
      <c r="F181" s="145" t="e">
        <f>VLOOKUP($A181,'10 km Ride - Section 2'!$A$31:$Y$52,19,FALSE)</f>
        <v>#N/A</v>
      </c>
      <c r="G181" s="145" t="e">
        <f t="shared" si="18"/>
        <v>#N/A</v>
      </c>
      <c r="H181" s="145" t="e">
        <f>VLOOKUP($A181,'10 km Ride - Section 2'!$A$31:$Y$52,20,FALSE)</f>
        <v>#N/A</v>
      </c>
      <c r="I181" s="146" t="e">
        <f t="shared" si="24"/>
        <v>#N/A</v>
      </c>
      <c r="J181" s="145" t="e">
        <f t="shared" si="19"/>
        <v>#N/A</v>
      </c>
      <c r="K181" s="145" t="e">
        <f t="shared" si="20"/>
        <v>#N/A</v>
      </c>
      <c r="L181" s="145" t="e">
        <f t="shared" si="21"/>
        <v>#N/A</v>
      </c>
      <c r="M181" s="134" t="e">
        <f t="shared" si="22"/>
        <v>#N/A</v>
      </c>
    </row>
    <row r="182" spans="1:13" x14ac:dyDescent="0.2">
      <c r="A182" s="145">
        <f t="shared" ref="A182:A205" si="25">+A181+1</f>
        <v>90</v>
      </c>
      <c r="B182" s="145" t="e">
        <f>VLOOKUP($A182,'10 km Ride - Section 2'!$A$31:$Y$52,2,FALSE)</f>
        <v>#N/A</v>
      </c>
      <c r="C182" s="145" t="e">
        <f>VLOOKUP($A182,'10 km Ride - Section 2'!$A$31:$Y$52,3,FALSE)</f>
        <v>#N/A</v>
      </c>
      <c r="D182" s="144">
        <v>1</v>
      </c>
      <c r="E182" s="145" t="e">
        <f>VLOOKUP($A182,'10 km Ride - Section 2'!$A$31:$Y$52,18,FALSE)</f>
        <v>#N/A</v>
      </c>
      <c r="F182" s="145" t="e">
        <f>VLOOKUP($A182,'10 km Ride - Section 2'!$A$31:$Y$52,19,FALSE)</f>
        <v>#N/A</v>
      </c>
      <c r="G182" s="145" t="e">
        <f t="shared" si="18"/>
        <v>#N/A</v>
      </c>
      <c r="H182" s="145" t="e">
        <f>VLOOKUP($A182,'10 km Ride - Section 2'!$A$31:$Y$52,20,FALSE)</f>
        <v>#N/A</v>
      </c>
      <c r="I182" s="146" t="e">
        <f t="shared" si="24"/>
        <v>#N/A</v>
      </c>
      <c r="J182" s="145" t="e">
        <f t="shared" si="19"/>
        <v>#N/A</v>
      </c>
      <c r="K182" s="145" t="e">
        <f t="shared" si="20"/>
        <v>#N/A</v>
      </c>
      <c r="L182" s="145" t="e">
        <f t="shared" si="21"/>
        <v>#N/A</v>
      </c>
      <c r="M182" s="134" t="e">
        <f t="shared" si="22"/>
        <v>#N/A</v>
      </c>
    </row>
    <row r="183" spans="1:13" x14ac:dyDescent="0.2">
      <c r="A183" s="145">
        <f t="shared" si="25"/>
        <v>91</v>
      </c>
      <c r="B183" s="145" t="e">
        <f>VLOOKUP($A183,'10 km Ride - Section 2'!$A$31:$Y$52,2,FALSE)</f>
        <v>#N/A</v>
      </c>
      <c r="C183" s="145" t="e">
        <f>VLOOKUP($A183,'10 km Ride - Section 2'!$A$31:$Y$52,3,FALSE)</f>
        <v>#N/A</v>
      </c>
      <c r="D183" s="144">
        <v>1</v>
      </c>
      <c r="E183" s="145" t="e">
        <f>VLOOKUP($A183,'10 km Ride - Section 2'!$A$31:$Y$52,18,FALSE)</f>
        <v>#N/A</v>
      </c>
      <c r="F183" s="145" t="e">
        <f>VLOOKUP($A183,'10 km Ride - Section 2'!$A$31:$Y$52,19,FALSE)</f>
        <v>#N/A</v>
      </c>
      <c r="G183" s="145" t="e">
        <f t="shared" si="18"/>
        <v>#N/A</v>
      </c>
      <c r="H183" s="145" t="e">
        <f>VLOOKUP($A183,'10 km Ride - Section 2'!$A$31:$Y$52,20,FALSE)</f>
        <v>#N/A</v>
      </c>
      <c r="I183" s="146" t="e">
        <f t="shared" si="24"/>
        <v>#N/A</v>
      </c>
      <c r="J183" s="145" t="e">
        <f t="shared" si="19"/>
        <v>#N/A</v>
      </c>
      <c r="K183" s="145" t="e">
        <f t="shared" si="20"/>
        <v>#N/A</v>
      </c>
      <c r="L183" s="145" t="e">
        <f t="shared" si="21"/>
        <v>#N/A</v>
      </c>
      <c r="M183" s="134" t="e">
        <f t="shared" si="22"/>
        <v>#N/A</v>
      </c>
    </row>
    <row r="184" spans="1:13" x14ac:dyDescent="0.2">
      <c r="A184" s="145">
        <f t="shared" si="25"/>
        <v>92</v>
      </c>
      <c r="B184" s="145" t="e">
        <f>VLOOKUP($A184,'10 km Ride - Section 2'!$A$31:$Y$52,2,FALSE)</f>
        <v>#N/A</v>
      </c>
      <c r="C184" s="145" t="e">
        <f>VLOOKUP($A184,'10 km Ride - Section 2'!$A$31:$Y$52,3,FALSE)</f>
        <v>#N/A</v>
      </c>
      <c r="D184" s="144">
        <v>1</v>
      </c>
      <c r="E184" s="145" t="e">
        <f>VLOOKUP($A184,'10 km Ride - Section 2'!$A$31:$Y$52,18,FALSE)</f>
        <v>#N/A</v>
      </c>
      <c r="F184" s="145" t="e">
        <f>VLOOKUP($A184,'10 km Ride - Section 2'!$A$31:$Y$52,19,FALSE)</f>
        <v>#N/A</v>
      </c>
      <c r="G184" s="145" t="e">
        <f t="shared" si="18"/>
        <v>#N/A</v>
      </c>
      <c r="H184" s="145" t="e">
        <f>VLOOKUP($A184,'10 km Ride - Section 2'!$A$31:$Y$52,20,FALSE)</f>
        <v>#N/A</v>
      </c>
      <c r="I184" s="146" t="e">
        <f t="shared" si="24"/>
        <v>#N/A</v>
      </c>
      <c r="J184" s="145" t="e">
        <f t="shared" si="19"/>
        <v>#N/A</v>
      </c>
      <c r="K184" s="145" t="e">
        <f t="shared" si="20"/>
        <v>#N/A</v>
      </c>
      <c r="L184" s="145" t="e">
        <f t="shared" si="21"/>
        <v>#N/A</v>
      </c>
      <c r="M184" s="134" t="e">
        <f t="shared" si="22"/>
        <v>#N/A</v>
      </c>
    </row>
    <row r="185" spans="1:13" x14ac:dyDescent="0.2">
      <c r="A185" s="145">
        <f t="shared" si="25"/>
        <v>93</v>
      </c>
      <c r="B185" s="145" t="e">
        <f>VLOOKUP($A185,'10 km Ride - Section 2'!$A$31:$Y$52,2,FALSE)</f>
        <v>#N/A</v>
      </c>
      <c r="C185" s="145" t="e">
        <f>VLOOKUP($A185,'10 km Ride - Section 2'!$A$31:$Y$52,3,FALSE)</f>
        <v>#N/A</v>
      </c>
      <c r="D185" s="144">
        <v>1</v>
      </c>
      <c r="E185" s="145" t="e">
        <f>VLOOKUP($A185,'10 km Ride - Section 2'!$A$31:$Y$52,18,FALSE)</f>
        <v>#N/A</v>
      </c>
      <c r="F185" s="145" t="e">
        <f>VLOOKUP($A185,'10 km Ride - Section 2'!$A$31:$Y$52,19,FALSE)</f>
        <v>#N/A</v>
      </c>
      <c r="G185" s="145" t="e">
        <f t="shared" si="18"/>
        <v>#N/A</v>
      </c>
      <c r="H185" s="145" t="e">
        <f>VLOOKUP($A185,'10 km Ride - Section 2'!$A$31:$Y$52,20,FALSE)</f>
        <v>#N/A</v>
      </c>
      <c r="I185" s="146" t="e">
        <f t="shared" ref="I185:I216" si="26">+(C$4-H185)/C$4</f>
        <v>#N/A</v>
      </c>
      <c r="J185" s="145" t="e">
        <f t="shared" si="19"/>
        <v>#N/A</v>
      </c>
      <c r="K185" s="145" t="e">
        <f t="shared" si="20"/>
        <v>#N/A</v>
      </c>
      <c r="L185" s="145" t="e">
        <f t="shared" si="21"/>
        <v>#N/A</v>
      </c>
      <c r="M185" s="134" t="e">
        <f t="shared" si="22"/>
        <v>#N/A</v>
      </c>
    </row>
    <row r="186" spans="1:13" x14ac:dyDescent="0.2">
      <c r="A186" s="145">
        <f t="shared" si="25"/>
        <v>94</v>
      </c>
      <c r="B186" s="145" t="e">
        <f>VLOOKUP($A186,'10 km Ride - Section 2'!$A$31:$Y$52,2,FALSE)</f>
        <v>#N/A</v>
      </c>
      <c r="C186" s="145" t="e">
        <f>VLOOKUP($A186,'10 km Ride - Section 2'!$A$31:$Y$52,3,FALSE)</f>
        <v>#N/A</v>
      </c>
      <c r="D186" s="144">
        <v>1</v>
      </c>
      <c r="E186" s="145" t="e">
        <f>VLOOKUP($A186,'10 km Ride - Section 2'!$A$31:$Y$52,18,FALSE)</f>
        <v>#N/A</v>
      </c>
      <c r="F186" s="145" t="e">
        <f>VLOOKUP($A186,'10 km Ride - Section 2'!$A$31:$Y$52,19,FALSE)</f>
        <v>#N/A</v>
      </c>
      <c r="G186" s="145" t="e">
        <f t="shared" si="18"/>
        <v>#N/A</v>
      </c>
      <c r="H186" s="145" t="e">
        <f>VLOOKUP($A186,'10 km Ride - Section 2'!$A$31:$Y$52,20,FALSE)</f>
        <v>#N/A</v>
      </c>
      <c r="I186" s="146" t="e">
        <f t="shared" si="26"/>
        <v>#N/A</v>
      </c>
      <c r="J186" s="145" t="e">
        <f t="shared" si="19"/>
        <v>#N/A</v>
      </c>
      <c r="K186" s="145" t="e">
        <f t="shared" si="20"/>
        <v>#N/A</v>
      </c>
      <c r="L186" s="145" t="e">
        <f t="shared" si="21"/>
        <v>#N/A</v>
      </c>
      <c r="M186" s="134" t="e">
        <f t="shared" si="22"/>
        <v>#N/A</v>
      </c>
    </row>
    <row r="187" spans="1:13" x14ac:dyDescent="0.2">
      <c r="A187" s="145">
        <f t="shared" si="25"/>
        <v>95</v>
      </c>
      <c r="B187" s="145" t="e">
        <f>VLOOKUP($A187,'10 km Ride - Section 2'!$A$31:$Y$52,2,FALSE)</f>
        <v>#N/A</v>
      </c>
      <c r="C187" s="145" t="e">
        <f>VLOOKUP($A187,'10 km Ride - Section 2'!$A$31:$Y$52,3,FALSE)</f>
        <v>#N/A</v>
      </c>
      <c r="D187" s="144">
        <v>1</v>
      </c>
      <c r="E187" s="145" t="e">
        <f>VLOOKUP($A187,'10 km Ride - Section 2'!$A$31:$Y$52,18,FALSE)</f>
        <v>#N/A</v>
      </c>
      <c r="F187" s="145" t="e">
        <f>VLOOKUP($A187,'10 km Ride - Section 2'!$A$31:$Y$52,19,FALSE)</f>
        <v>#N/A</v>
      </c>
      <c r="G187" s="145" t="e">
        <f t="shared" si="18"/>
        <v>#N/A</v>
      </c>
      <c r="H187" s="145" t="e">
        <f>VLOOKUP($A187,'10 km Ride - Section 2'!$A$31:$Y$52,20,FALSE)</f>
        <v>#N/A</v>
      </c>
      <c r="I187" s="146" t="e">
        <f t="shared" si="26"/>
        <v>#N/A</v>
      </c>
      <c r="J187" s="145" t="e">
        <f t="shared" si="19"/>
        <v>#N/A</v>
      </c>
      <c r="K187" s="145" t="e">
        <f t="shared" si="20"/>
        <v>#N/A</v>
      </c>
      <c r="L187" s="145" t="e">
        <f t="shared" si="21"/>
        <v>#N/A</v>
      </c>
      <c r="M187" s="134" t="e">
        <f t="shared" si="22"/>
        <v>#N/A</v>
      </c>
    </row>
    <row r="188" spans="1:13" x14ac:dyDescent="0.2">
      <c r="A188" s="145">
        <f t="shared" si="25"/>
        <v>96</v>
      </c>
      <c r="B188" s="145" t="e">
        <f>VLOOKUP($A188,'10 km Ride - Section 2'!$A$31:$Y$52,2,FALSE)</f>
        <v>#N/A</v>
      </c>
      <c r="C188" s="145" t="e">
        <f>VLOOKUP($A188,'10 km Ride - Section 2'!$A$31:$Y$52,3,FALSE)</f>
        <v>#N/A</v>
      </c>
      <c r="D188" s="144">
        <v>1</v>
      </c>
      <c r="E188" s="145" t="e">
        <f>VLOOKUP($A188,'10 km Ride - Section 2'!$A$31:$Y$52,18,FALSE)</f>
        <v>#N/A</v>
      </c>
      <c r="F188" s="145" t="e">
        <f>VLOOKUP($A188,'10 km Ride - Section 2'!$A$31:$Y$52,19,FALSE)</f>
        <v>#N/A</v>
      </c>
      <c r="G188" s="145" t="e">
        <f t="shared" si="18"/>
        <v>#N/A</v>
      </c>
      <c r="H188" s="145" t="e">
        <f>VLOOKUP($A188,'10 km Ride - Section 2'!$A$31:$Y$52,20,FALSE)</f>
        <v>#N/A</v>
      </c>
      <c r="I188" s="146" t="e">
        <f t="shared" si="26"/>
        <v>#N/A</v>
      </c>
      <c r="J188" s="145" t="e">
        <f t="shared" si="19"/>
        <v>#N/A</v>
      </c>
      <c r="K188" s="145" t="e">
        <f t="shared" si="20"/>
        <v>#N/A</v>
      </c>
      <c r="L188" s="145" t="e">
        <f t="shared" si="21"/>
        <v>#N/A</v>
      </c>
      <c r="M188" s="134" t="e">
        <f t="shared" si="22"/>
        <v>#N/A</v>
      </c>
    </row>
    <row r="189" spans="1:13" x14ac:dyDescent="0.2">
      <c r="A189" s="145">
        <f t="shared" si="25"/>
        <v>97</v>
      </c>
      <c r="B189" s="145" t="e">
        <f>VLOOKUP($A189,'10 km Ride - Section 2'!$A$31:$Y$52,2,FALSE)</f>
        <v>#N/A</v>
      </c>
      <c r="C189" s="145" t="e">
        <f>VLOOKUP($A189,'10 km Ride - Section 2'!$A$31:$Y$52,3,FALSE)</f>
        <v>#N/A</v>
      </c>
      <c r="D189" s="144">
        <v>1</v>
      </c>
      <c r="E189" s="145" t="e">
        <f>VLOOKUP($A189,'10 km Ride - Section 2'!$A$31:$Y$52,18,FALSE)</f>
        <v>#N/A</v>
      </c>
      <c r="F189" s="145" t="e">
        <f>VLOOKUP($A189,'10 km Ride - Section 2'!$A$31:$Y$52,19,FALSE)</f>
        <v>#N/A</v>
      </c>
      <c r="G189" s="145" t="e">
        <f t="shared" si="18"/>
        <v>#N/A</v>
      </c>
      <c r="H189" s="145" t="e">
        <f>VLOOKUP($A189,'10 km Ride - Section 2'!$A$31:$Y$52,20,FALSE)</f>
        <v>#N/A</v>
      </c>
      <c r="I189" s="146" t="e">
        <f t="shared" si="26"/>
        <v>#N/A</v>
      </c>
      <c r="J189" s="145" t="e">
        <f t="shared" si="19"/>
        <v>#N/A</v>
      </c>
      <c r="K189" s="145" t="e">
        <f t="shared" si="20"/>
        <v>#N/A</v>
      </c>
      <c r="L189" s="145" t="e">
        <f t="shared" si="21"/>
        <v>#N/A</v>
      </c>
      <c r="M189" s="134" t="e">
        <f t="shared" si="22"/>
        <v>#N/A</v>
      </c>
    </row>
    <row r="190" spans="1:13" x14ac:dyDescent="0.2">
      <c r="A190" s="145">
        <f t="shared" si="25"/>
        <v>98</v>
      </c>
      <c r="B190" s="145" t="e">
        <f>VLOOKUP($A190,'10 km Ride - Section 2'!$A$31:$Y$52,2,FALSE)</f>
        <v>#N/A</v>
      </c>
      <c r="C190" s="145" t="e">
        <f>VLOOKUP($A190,'10 km Ride - Section 2'!$A$31:$Y$52,3,FALSE)</f>
        <v>#N/A</v>
      </c>
      <c r="D190" s="144">
        <v>1</v>
      </c>
      <c r="E190" s="145" t="e">
        <f>VLOOKUP($A190,'10 km Ride - Section 2'!$A$31:$Y$52,18,FALSE)</f>
        <v>#N/A</v>
      </c>
      <c r="F190" s="145" t="e">
        <f>VLOOKUP($A190,'10 km Ride - Section 2'!$A$31:$Y$52,19,FALSE)</f>
        <v>#N/A</v>
      </c>
      <c r="G190" s="145" t="e">
        <f t="shared" si="18"/>
        <v>#N/A</v>
      </c>
      <c r="H190" s="145" t="e">
        <f>VLOOKUP($A190,'10 km Ride - Section 2'!$A$31:$Y$52,20,FALSE)</f>
        <v>#N/A</v>
      </c>
      <c r="I190" s="146" t="e">
        <f t="shared" si="26"/>
        <v>#N/A</v>
      </c>
      <c r="J190" s="145" t="e">
        <f t="shared" si="19"/>
        <v>#N/A</v>
      </c>
      <c r="K190" s="145" t="e">
        <f t="shared" si="20"/>
        <v>#N/A</v>
      </c>
      <c r="L190" s="145" t="e">
        <f t="shared" si="21"/>
        <v>#N/A</v>
      </c>
      <c r="M190" s="134" t="e">
        <f t="shared" si="22"/>
        <v>#N/A</v>
      </c>
    </row>
    <row r="191" spans="1:13" x14ac:dyDescent="0.2">
      <c r="A191" s="145">
        <f t="shared" si="25"/>
        <v>99</v>
      </c>
      <c r="B191" s="145" t="e">
        <f>VLOOKUP($A191,'10 km Ride - Section 2'!$A$31:$Y$52,2,FALSE)</f>
        <v>#N/A</v>
      </c>
      <c r="C191" s="145" t="e">
        <f>VLOOKUP($A191,'10 km Ride - Section 2'!$A$31:$Y$52,3,FALSE)</f>
        <v>#N/A</v>
      </c>
      <c r="D191" s="144">
        <v>1</v>
      </c>
      <c r="E191" s="145" t="e">
        <f>VLOOKUP($A191,'10 km Ride - Section 2'!$A$31:$Y$52,18,FALSE)</f>
        <v>#N/A</v>
      </c>
      <c r="F191" s="145" t="e">
        <f>VLOOKUP($A191,'10 km Ride - Section 2'!$A$31:$Y$52,19,FALSE)</f>
        <v>#N/A</v>
      </c>
      <c r="G191" s="145" t="e">
        <f t="shared" si="18"/>
        <v>#N/A</v>
      </c>
      <c r="H191" s="145" t="e">
        <f>VLOOKUP($A191,'10 km Ride - Section 2'!$A$31:$Y$52,20,FALSE)</f>
        <v>#N/A</v>
      </c>
      <c r="I191" s="146" t="e">
        <f t="shared" si="26"/>
        <v>#N/A</v>
      </c>
      <c r="J191" s="145" t="e">
        <f t="shared" si="19"/>
        <v>#N/A</v>
      </c>
      <c r="K191" s="145" t="e">
        <f t="shared" si="20"/>
        <v>#N/A</v>
      </c>
      <c r="L191" s="145" t="e">
        <f t="shared" si="21"/>
        <v>#N/A</v>
      </c>
      <c r="M191" s="134" t="e">
        <f t="shared" si="22"/>
        <v>#N/A</v>
      </c>
    </row>
    <row r="192" spans="1:13" x14ac:dyDescent="0.2">
      <c r="A192" s="145">
        <f t="shared" si="25"/>
        <v>100</v>
      </c>
      <c r="B192" s="145" t="e">
        <f>VLOOKUP($A192,'10 km Ride - Section 2'!$A$31:$Y$52,2,FALSE)</f>
        <v>#N/A</v>
      </c>
      <c r="C192" s="145" t="e">
        <f>VLOOKUP($A192,'10 km Ride - Section 2'!$A$31:$Y$52,3,FALSE)</f>
        <v>#N/A</v>
      </c>
      <c r="D192" s="144">
        <v>1</v>
      </c>
      <c r="E192" s="145" t="e">
        <f>VLOOKUP($A192,'10 km Ride - Section 2'!$A$31:$Y$52,18,FALSE)</f>
        <v>#N/A</v>
      </c>
      <c r="F192" s="145" t="e">
        <f>VLOOKUP($A192,'10 km Ride - Section 2'!$A$31:$Y$52,19,FALSE)</f>
        <v>#N/A</v>
      </c>
      <c r="G192" s="145" t="e">
        <f t="shared" si="18"/>
        <v>#N/A</v>
      </c>
      <c r="H192" s="145" t="e">
        <f>VLOOKUP($A192,'10 km Ride - Section 2'!$A$31:$Y$52,20,FALSE)</f>
        <v>#N/A</v>
      </c>
      <c r="I192" s="146" t="e">
        <f t="shared" si="26"/>
        <v>#N/A</v>
      </c>
      <c r="J192" s="145" t="e">
        <f t="shared" si="19"/>
        <v>#N/A</v>
      </c>
      <c r="K192" s="145" t="e">
        <f t="shared" si="20"/>
        <v>#N/A</v>
      </c>
      <c r="L192" s="145" t="e">
        <f t="shared" si="21"/>
        <v>#N/A</v>
      </c>
      <c r="M192" s="134" t="e">
        <f t="shared" si="22"/>
        <v>#N/A</v>
      </c>
    </row>
    <row r="193" spans="1:13" x14ac:dyDescent="0.2">
      <c r="A193" s="145">
        <f t="shared" si="25"/>
        <v>101</v>
      </c>
      <c r="B193" s="145" t="e">
        <f>VLOOKUP($A193,'10 km Ride - Section 2'!$A$31:$Y$52,2,FALSE)</f>
        <v>#N/A</v>
      </c>
      <c r="C193" s="145" t="e">
        <f>VLOOKUP($A193,'10 km Ride - Section 2'!$A$31:$Y$52,3,FALSE)</f>
        <v>#N/A</v>
      </c>
      <c r="D193" s="144">
        <v>1</v>
      </c>
      <c r="E193" s="145" t="e">
        <f>VLOOKUP($A193,'10 km Ride - Section 2'!$A$31:$Y$52,18,FALSE)</f>
        <v>#N/A</v>
      </c>
      <c r="F193" s="145" t="e">
        <f>VLOOKUP($A193,'10 km Ride - Section 2'!$A$31:$Y$52,19,FALSE)</f>
        <v>#N/A</v>
      </c>
      <c r="G193" s="145" t="e">
        <f t="shared" si="18"/>
        <v>#N/A</v>
      </c>
      <c r="H193" s="145" t="e">
        <f>VLOOKUP($A193,'10 km Ride - Section 2'!$A$31:$Y$52,20,FALSE)</f>
        <v>#N/A</v>
      </c>
      <c r="I193" s="146" t="e">
        <f t="shared" si="26"/>
        <v>#N/A</v>
      </c>
      <c r="J193" s="145" t="e">
        <f t="shared" si="19"/>
        <v>#N/A</v>
      </c>
      <c r="K193" s="145" t="e">
        <f t="shared" si="20"/>
        <v>#N/A</v>
      </c>
      <c r="L193" s="145" t="e">
        <f t="shared" si="21"/>
        <v>#N/A</v>
      </c>
      <c r="M193" s="134" t="e">
        <f t="shared" si="22"/>
        <v>#N/A</v>
      </c>
    </row>
    <row r="194" spans="1:13" x14ac:dyDescent="0.2">
      <c r="A194" s="145">
        <f t="shared" si="25"/>
        <v>102</v>
      </c>
      <c r="B194" s="145" t="e">
        <f>VLOOKUP($A194,'10 km Ride - Section 2'!$A$31:$Y$52,2,FALSE)</f>
        <v>#N/A</v>
      </c>
      <c r="C194" s="145" t="e">
        <f>VLOOKUP($A194,'10 km Ride - Section 2'!$A$31:$Y$52,3,FALSE)</f>
        <v>#N/A</v>
      </c>
      <c r="D194" s="144">
        <v>1</v>
      </c>
      <c r="E194" s="145" t="e">
        <f>VLOOKUP($A194,'10 km Ride - Section 2'!$A$31:$Y$52,18,FALSE)</f>
        <v>#N/A</v>
      </c>
      <c r="F194" s="145" t="e">
        <f>VLOOKUP($A194,'10 km Ride - Section 2'!$A$31:$Y$52,19,FALSE)</f>
        <v>#N/A</v>
      </c>
      <c r="G194" s="145" t="e">
        <f t="shared" si="18"/>
        <v>#N/A</v>
      </c>
      <c r="H194" s="145" t="e">
        <f>VLOOKUP($A194,'10 km Ride - Section 2'!$A$31:$Y$52,20,FALSE)</f>
        <v>#N/A</v>
      </c>
      <c r="I194" s="146" t="e">
        <f t="shared" si="26"/>
        <v>#N/A</v>
      </c>
      <c r="J194" s="145" t="e">
        <f t="shared" si="19"/>
        <v>#N/A</v>
      </c>
      <c r="K194" s="145" t="e">
        <f t="shared" si="20"/>
        <v>#N/A</v>
      </c>
      <c r="L194" s="145" t="e">
        <f t="shared" si="21"/>
        <v>#N/A</v>
      </c>
      <c r="M194" s="134" t="e">
        <f t="shared" si="22"/>
        <v>#N/A</v>
      </c>
    </row>
    <row r="195" spans="1:13" x14ac:dyDescent="0.2">
      <c r="A195" s="145">
        <f t="shared" si="25"/>
        <v>103</v>
      </c>
      <c r="B195" s="145" t="e">
        <f>VLOOKUP($A195,'10 km Ride - Section 2'!$A$31:$Y$52,2,FALSE)</f>
        <v>#N/A</v>
      </c>
      <c r="C195" s="145" t="e">
        <f>VLOOKUP($A195,'10 km Ride - Section 2'!$A$31:$Y$52,3,FALSE)</f>
        <v>#N/A</v>
      </c>
      <c r="D195" s="144">
        <v>1</v>
      </c>
      <c r="E195" s="145" t="e">
        <f>VLOOKUP($A195,'10 km Ride - Section 2'!$A$31:$Y$52,18,FALSE)</f>
        <v>#N/A</v>
      </c>
      <c r="F195" s="145" t="e">
        <f>VLOOKUP($A195,'10 km Ride - Section 2'!$A$31:$Y$52,19,FALSE)</f>
        <v>#N/A</v>
      </c>
      <c r="G195" s="145" t="e">
        <f t="shared" si="18"/>
        <v>#N/A</v>
      </c>
      <c r="H195" s="145" t="e">
        <f>VLOOKUP($A195,'10 km Ride - Section 2'!$A$31:$Y$52,20,FALSE)</f>
        <v>#N/A</v>
      </c>
      <c r="I195" s="146" t="e">
        <f t="shared" si="26"/>
        <v>#N/A</v>
      </c>
      <c r="J195" s="145" t="e">
        <f t="shared" si="19"/>
        <v>#N/A</v>
      </c>
      <c r="K195" s="145" t="e">
        <f t="shared" si="20"/>
        <v>#N/A</v>
      </c>
      <c r="L195" s="145" t="e">
        <f t="shared" si="21"/>
        <v>#N/A</v>
      </c>
      <c r="M195" s="134" t="e">
        <f t="shared" si="22"/>
        <v>#N/A</v>
      </c>
    </row>
    <row r="196" spans="1:13" x14ac:dyDescent="0.2">
      <c r="A196" s="145">
        <f t="shared" si="25"/>
        <v>104</v>
      </c>
      <c r="B196" s="145" t="e">
        <f>VLOOKUP($A196,'10 km Ride - Section 2'!$A$31:$Y$52,2,FALSE)</f>
        <v>#N/A</v>
      </c>
      <c r="C196" s="145" t="e">
        <f>VLOOKUP($A196,'10 km Ride - Section 2'!$A$31:$Y$52,3,FALSE)</f>
        <v>#N/A</v>
      </c>
      <c r="D196" s="144">
        <v>1</v>
      </c>
      <c r="E196" s="145" t="e">
        <f>VLOOKUP($A196,'10 km Ride - Section 2'!$A$31:$Y$52,18,FALSE)</f>
        <v>#N/A</v>
      </c>
      <c r="F196" s="145" t="e">
        <f>VLOOKUP($A196,'10 km Ride - Section 2'!$A$31:$Y$52,19,FALSE)</f>
        <v>#N/A</v>
      </c>
      <c r="G196" s="145" t="e">
        <f t="shared" si="18"/>
        <v>#N/A</v>
      </c>
      <c r="H196" s="145" t="e">
        <f>VLOOKUP($A196,'10 km Ride - Section 2'!$A$31:$Y$52,20,FALSE)</f>
        <v>#N/A</v>
      </c>
      <c r="I196" s="146" t="e">
        <f t="shared" si="26"/>
        <v>#N/A</v>
      </c>
      <c r="J196" s="145" t="e">
        <f t="shared" si="19"/>
        <v>#N/A</v>
      </c>
      <c r="K196" s="145" t="e">
        <f t="shared" si="20"/>
        <v>#N/A</v>
      </c>
      <c r="L196" s="145" t="e">
        <f t="shared" si="21"/>
        <v>#N/A</v>
      </c>
      <c r="M196" s="134" t="e">
        <f t="shared" si="22"/>
        <v>#N/A</v>
      </c>
    </row>
    <row r="197" spans="1:13" x14ac:dyDescent="0.2">
      <c r="A197" s="145">
        <f t="shared" si="25"/>
        <v>105</v>
      </c>
      <c r="B197" s="145" t="e">
        <f>VLOOKUP($A197,'10 km Ride - Section 2'!$A$31:$Y$52,2,FALSE)</f>
        <v>#N/A</v>
      </c>
      <c r="C197" s="145" t="e">
        <f>VLOOKUP($A197,'10 km Ride - Section 2'!$A$31:$Y$52,3,FALSE)</f>
        <v>#N/A</v>
      </c>
      <c r="D197" s="144">
        <v>1</v>
      </c>
      <c r="E197" s="145" t="e">
        <f>VLOOKUP($A197,'10 km Ride - Section 2'!$A$31:$Y$52,18,FALSE)</f>
        <v>#N/A</v>
      </c>
      <c r="F197" s="145" t="e">
        <f>VLOOKUP($A197,'10 km Ride - Section 2'!$A$31:$Y$52,19,FALSE)</f>
        <v>#N/A</v>
      </c>
      <c r="G197" s="145" t="e">
        <f t="shared" si="18"/>
        <v>#N/A</v>
      </c>
      <c r="H197" s="145" t="e">
        <f>VLOOKUP($A197,'10 km Ride - Section 2'!$A$31:$Y$52,20,FALSE)</f>
        <v>#N/A</v>
      </c>
      <c r="I197" s="146" t="e">
        <f t="shared" si="26"/>
        <v>#N/A</v>
      </c>
      <c r="J197" s="145" t="e">
        <f t="shared" si="19"/>
        <v>#N/A</v>
      </c>
      <c r="K197" s="145" t="e">
        <f t="shared" si="20"/>
        <v>#N/A</v>
      </c>
      <c r="L197" s="145" t="e">
        <f t="shared" si="21"/>
        <v>#N/A</v>
      </c>
      <c r="M197" s="134" t="e">
        <f t="shared" si="22"/>
        <v>#N/A</v>
      </c>
    </row>
    <row r="198" spans="1:13" x14ac:dyDescent="0.2">
      <c r="A198" s="145">
        <f t="shared" si="25"/>
        <v>106</v>
      </c>
      <c r="B198" s="145" t="e">
        <f>VLOOKUP($A198,'10 km Ride - Section 2'!$A$31:$Y$52,2,FALSE)</f>
        <v>#N/A</v>
      </c>
      <c r="C198" s="145" t="e">
        <f>VLOOKUP($A198,'10 km Ride - Section 2'!$A$31:$Y$52,3,FALSE)</f>
        <v>#N/A</v>
      </c>
      <c r="D198" s="144">
        <v>1</v>
      </c>
      <c r="E198" s="145" t="e">
        <f>VLOOKUP($A198,'10 km Ride - Section 2'!$A$31:$Y$52,18,FALSE)</f>
        <v>#N/A</v>
      </c>
      <c r="F198" s="145" t="e">
        <f>VLOOKUP($A198,'10 km Ride - Section 2'!$A$31:$Y$52,19,FALSE)</f>
        <v>#N/A</v>
      </c>
      <c r="G198" s="145" t="e">
        <f t="shared" si="18"/>
        <v>#N/A</v>
      </c>
      <c r="H198" s="145" t="e">
        <f>VLOOKUP($A198,'10 km Ride - Section 2'!$A$31:$Y$52,20,FALSE)</f>
        <v>#N/A</v>
      </c>
      <c r="I198" s="146" t="e">
        <f t="shared" si="26"/>
        <v>#N/A</v>
      </c>
      <c r="J198" s="145" t="e">
        <f t="shared" si="19"/>
        <v>#N/A</v>
      </c>
      <c r="K198" s="145" t="e">
        <f t="shared" si="20"/>
        <v>#N/A</v>
      </c>
      <c r="L198" s="145" t="e">
        <f t="shared" si="21"/>
        <v>#N/A</v>
      </c>
      <c r="M198" s="134" t="e">
        <f t="shared" si="22"/>
        <v>#N/A</v>
      </c>
    </row>
    <row r="199" spans="1:13" x14ac:dyDescent="0.2">
      <c r="A199" s="145">
        <f t="shared" si="25"/>
        <v>107</v>
      </c>
      <c r="B199" s="145" t="e">
        <f>VLOOKUP($A199,'10 km Ride - Section 2'!$A$31:$Y$52,2,FALSE)</f>
        <v>#N/A</v>
      </c>
      <c r="C199" s="145" t="e">
        <f>VLOOKUP($A199,'10 km Ride - Section 2'!$A$31:$Y$52,3,FALSE)</f>
        <v>#N/A</v>
      </c>
      <c r="D199" s="144">
        <v>1</v>
      </c>
      <c r="E199" s="145" t="e">
        <f>VLOOKUP($A199,'10 km Ride - Section 2'!$A$31:$Y$52,18,FALSE)</f>
        <v>#N/A</v>
      </c>
      <c r="F199" s="145" t="e">
        <f>VLOOKUP($A199,'10 km Ride - Section 2'!$A$31:$Y$52,19,FALSE)</f>
        <v>#N/A</v>
      </c>
      <c r="G199" s="145" t="e">
        <f t="shared" si="18"/>
        <v>#N/A</v>
      </c>
      <c r="H199" s="145" t="e">
        <f>VLOOKUP($A199,'10 km Ride - Section 2'!$A$31:$Y$52,20,FALSE)</f>
        <v>#N/A</v>
      </c>
      <c r="I199" s="146" t="e">
        <f t="shared" si="26"/>
        <v>#N/A</v>
      </c>
      <c r="J199" s="145" t="e">
        <f t="shared" si="19"/>
        <v>#N/A</v>
      </c>
      <c r="K199" s="145" t="e">
        <f t="shared" si="20"/>
        <v>#N/A</v>
      </c>
      <c r="L199" s="145" t="e">
        <f t="shared" si="21"/>
        <v>#N/A</v>
      </c>
      <c r="M199" s="134" t="e">
        <f t="shared" si="22"/>
        <v>#N/A</v>
      </c>
    </row>
    <row r="200" spans="1:13" x14ac:dyDescent="0.2">
      <c r="A200" s="145">
        <f t="shared" si="25"/>
        <v>108</v>
      </c>
      <c r="B200" s="145" t="e">
        <f>VLOOKUP($A200,'10 km Ride - Section 2'!$A$31:$Y$52,2,FALSE)</f>
        <v>#N/A</v>
      </c>
      <c r="C200" s="145" t="e">
        <f>VLOOKUP($A200,'10 km Ride - Section 2'!$A$31:$Y$52,3,FALSE)</f>
        <v>#N/A</v>
      </c>
      <c r="D200" s="144">
        <v>1</v>
      </c>
      <c r="E200" s="145" t="e">
        <f>VLOOKUP($A200,'10 km Ride - Section 2'!$A$31:$Y$52,18,FALSE)</f>
        <v>#N/A</v>
      </c>
      <c r="F200" s="145" t="e">
        <f>VLOOKUP($A200,'10 km Ride - Section 2'!$A$31:$Y$52,19,FALSE)</f>
        <v>#N/A</v>
      </c>
      <c r="G200" s="145" t="e">
        <f t="shared" si="18"/>
        <v>#N/A</v>
      </c>
      <c r="H200" s="145" t="e">
        <f>VLOOKUP($A200,'10 km Ride - Section 2'!$A$31:$Y$52,20,FALSE)</f>
        <v>#N/A</v>
      </c>
      <c r="I200" s="146" t="e">
        <f t="shared" si="26"/>
        <v>#N/A</v>
      </c>
      <c r="J200" s="145" t="e">
        <f t="shared" si="19"/>
        <v>#N/A</v>
      </c>
      <c r="K200" s="145" t="e">
        <f t="shared" si="20"/>
        <v>#N/A</v>
      </c>
      <c r="L200" s="145" t="e">
        <f t="shared" si="21"/>
        <v>#N/A</v>
      </c>
      <c r="M200" s="134" t="e">
        <f t="shared" si="22"/>
        <v>#N/A</v>
      </c>
    </row>
    <row r="201" spans="1:13" x14ac:dyDescent="0.2">
      <c r="A201" s="145">
        <f t="shared" si="25"/>
        <v>109</v>
      </c>
      <c r="B201" s="145" t="e">
        <f>VLOOKUP($A201,'10 km Ride - Section 2'!$A$31:$Y$52,2,FALSE)</f>
        <v>#N/A</v>
      </c>
      <c r="C201" s="145" t="e">
        <f>VLOOKUP($A201,'10 km Ride - Section 2'!$A$31:$Y$52,3,FALSE)</f>
        <v>#N/A</v>
      </c>
      <c r="D201" s="144">
        <v>1</v>
      </c>
      <c r="E201" s="145" t="e">
        <f>VLOOKUP($A201,'10 km Ride - Section 2'!$A$31:$Y$52,18,FALSE)</f>
        <v>#N/A</v>
      </c>
      <c r="F201" s="145" t="e">
        <f>VLOOKUP($A201,'10 km Ride - Section 2'!$A$31:$Y$52,19,FALSE)</f>
        <v>#N/A</v>
      </c>
      <c r="G201" s="145" t="e">
        <f t="shared" ref="G201:G234" si="27">+E201+F201</f>
        <v>#N/A</v>
      </c>
      <c r="H201" s="145" t="e">
        <f>VLOOKUP($A201,'10 km Ride - Section 2'!$A$31:$Y$52,20,FALSE)</f>
        <v>#N/A</v>
      </c>
      <c r="I201" s="146" t="e">
        <f t="shared" si="26"/>
        <v>#N/A</v>
      </c>
      <c r="J201" s="145" t="e">
        <f t="shared" ref="J201:J234" si="28">+I201*G201</f>
        <v>#N/A</v>
      </c>
      <c r="K201" s="145" t="e">
        <f t="shared" ref="K201:K234" si="29">IF(D201=1,J201,0)</f>
        <v>#N/A</v>
      </c>
      <c r="L201" s="145" t="e">
        <f t="shared" ref="L201:L234" si="30">IF(K201&gt;0,K201,"ERR")</f>
        <v>#N/A</v>
      </c>
      <c r="M201" s="134" t="e">
        <f t="shared" ref="M201:M234" si="31">RANK(L201,$L$9:$L$234,1)</f>
        <v>#N/A</v>
      </c>
    </row>
    <row r="202" spans="1:13" x14ac:dyDescent="0.2">
      <c r="A202" s="145">
        <f t="shared" si="25"/>
        <v>110</v>
      </c>
      <c r="B202" s="145" t="e">
        <f>VLOOKUP($A202,'10 km Ride - Section 2'!$A$31:$Y$52,2,FALSE)</f>
        <v>#N/A</v>
      </c>
      <c r="C202" s="145" t="e">
        <f>VLOOKUP($A202,'10 km Ride - Section 2'!$A$31:$Y$52,3,FALSE)</f>
        <v>#N/A</v>
      </c>
      <c r="D202" s="144">
        <v>1</v>
      </c>
      <c r="E202" s="145" t="e">
        <f>VLOOKUP($A202,'10 km Ride - Section 2'!$A$31:$Y$52,18,FALSE)</f>
        <v>#N/A</v>
      </c>
      <c r="F202" s="145" t="e">
        <f>VLOOKUP($A202,'10 km Ride - Section 2'!$A$31:$Y$52,19,FALSE)</f>
        <v>#N/A</v>
      </c>
      <c r="G202" s="145" t="e">
        <f t="shared" si="27"/>
        <v>#N/A</v>
      </c>
      <c r="H202" s="145" t="e">
        <f>VLOOKUP($A202,'10 km Ride - Section 2'!$A$31:$Y$52,20,FALSE)</f>
        <v>#N/A</v>
      </c>
      <c r="I202" s="146" t="e">
        <f t="shared" si="26"/>
        <v>#N/A</v>
      </c>
      <c r="J202" s="145" t="e">
        <f t="shared" si="28"/>
        <v>#N/A</v>
      </c>
      <c r="K202" s="145" t="e">
        <f t="shared" si="29"/>
        <v>#N/A</v>
      </c>
      <c r="L202" s="145" t="e">
        <f t="shared" si="30"/>
        <v>#N/A</v>
      </c>
      <c r="M202" s="134" t="e">
        <f t="shared" si="31"/>
        <v>#N/A</v>
      </c>
    </row>
    <row r="203" spans="1:13" x14ac:dyDescent="0.2">
      <c r="A203" s="145">
        <f t="shared" si="25"/>
        <v>111</v>
      </c>
      <c r="B203" s="145" t="e">
        <f>VLOOKUP($A203,'10 km Ride - Section 2'!$A$31:$Y$52,2,FALSE)</f>
        <v>#N/A</v>
      </c>
      <c r="C203" s="145" t="e">
        <f>VLOOKUP($A203,'10 km Ride - Section 2'!$A$31:$Y$52,3,FALSE)</f>
        <v>#N/A</v>
      </c>
      <c r="D203" s="144">
        <v>1</v>
      </c>
      <c r="E203" s="145" t="e">
        <f>VLOOKUP($A203,'10 km Ride - Section 2'!$A$31:$Y$52,18,FALSE)</f>
        <v>#N/A</v>
      </c>
      <c r="F203" s="145" t="e">
        <f>VLOOKUP($A203,'10 km Ride - Section 2'!$A$31:$Y$52,19,FALSE)</f>
        <v>#N/A</v>
      </c>
      <c r="G203" s="145" t="e">
        <f t="shared" si="27"/>
        <v>#N/A</v>
      </c>
      <c r="H203" s="145" t="e">
        <f>VLOOKUP($A203,'10 km Ride - Section 2'!$A$31:$Y$52,20,FALSE)</f>
        <v>#N/A</v>
      </c>
      <c r="I203" s="146" t="e">
        <f t="shared" si="26"/>
        <v>#N/A</v>
      </c>
      <c r="J203" s="145" t="e">
        <f t="shared" si="28"/>
        <v>#N/A</v>
      </c>
      <c r="K203" s="145" t="e">
        <f t="shared" si="29"/>
        <v>#N/A</v>
      </c>
      <c r="L203" s="145" t="e">
        <f t="shared" si="30"/>
        <v>#N/A</v>
      </c>
      <c r="M203" s="134" t="e">
        <f t="shared" si="31"/>
        <v>#N/A</v>
      </c>
    </row>
    <row r="204" spans="1:13" x14ac:dyDescent="0.2">
      <c r="A204" s="145">
        <f t="shared" si="25"/>
        <v>112</v>
      </c>
      <c r="B204" s="145" t="e">
        <f>VLOOKUP($A204,'10 km Ride - Section 2'!$A$31:$Y$52,2,FALSE)</f>
        <v>#N/A</v>
      </c>
      <c r="C204" s="145" t="e">
        <f>VLOOKUP($A204,'10 km Ride - Section 2'!$A$31:$Y$52,3,FALSE)</f>
        <v>#N/A</v>
      </c>
      <c r="D204" s="144">
        <v>1</v>
      </c>
      <c r="E204" s="145" t="e">
        <f>VLOOKUP($A204,'10 km Ride - Section 2'!$A$31:$Y$52,18,FALSE)</f>
        <v>#N/A</v>
      </c>
      <c r="F204" s="145" t="e">
        <f>VLOOKUP($A204,'10 km Ride - Section 2'!$A$31:$Y$52,19,FALSE)</f>
        <v>#N/A</v>
      </c>
      <c r="G204" s="145" t="e">
        <f t="shared" si="27"/>
        <v>#N/A</v>
      </c>
      <c r="H204" s="145" t="e">
        <f>VLOOKUP($A204,'10 km Ride - Section 2'!$A$31:$Y$52,20,FALSE)</f>
        <v>#N/A</v>
      </c>
      <c r="I204" s="146" t="e">
        <f t="shared" si="26"/>
        <v>#N/A</v>
      </c>
      <c r="J204" s="145" t="e">
        <f t="shared" si="28"/>
        <v>#N/A</v>
      </c>
      <c r="K204" s="145" t="e">
        <f t="shared" si="29"/>
        <v>#N/A</v>
      </c>
      <c r="L204" s="145" t="e">
        <f t="shared" si="30"/>
        <v>#N/A</v>
      </c>
      <c r="M204" s="134" t="e">
        <f t="shared" si="31"/>
        <v>#N/A</v>
      </c>
    </row>
    <row r="205" spans="1:13" x14ac:dyDescent="0.2">
      <c r="A205" s="145">
        <f t="shared" si="25"/>
        <v>113</v>
      </c>
      <c r="B205" s="145" t="e">
        <f>VLOOKUP($A205,'10 km Ride - Section 2'!$A$31:$Y$52,2,FALSE)</f>
        <v>#N/A</v>
      </c>
      <c r="C205" s="145" t="e">
        <f>VLOOKUP($A205,'10 km Ride - Section 2'!$A$31:$Y$52,3,FALSE)</f>
        <v>#N/A</v>
      </c>
      <c r="D205" s="144">
        <v>1</v>
      </c>
      <c r="E205" s="145" t="e">
        <f>VLOOKUP($A205,'10 km Ride - Section 2'!$A$31:$Y$52,18,FALSE)</f>
        <v>#N/A</v>
      </c>
      <c r="F205" s="145" t="e">
        <f>VLOOKUP($A205,'10 km Ride - Section 2'!$A$31:$Y$52,19,FALSE)</f>
        <v>#N/A</v>
      </c>
      <c r="G205" s="145" t="e">
        <f t="shared" si="27"/>
        <v>#N/A</v>
      </c>
      <c r="H205" s="145" t="e">
        <f>VLOOKUP($A205,'10 km Ride - Section 2'!$A$31:$Y$52,20,FALSE)</f>
        <v>#N/A</v>
      </c>
      <c r="I205" s="146" t="e">
        <f t="shared" si="26"/>
        <v>#N/A</v>
      </c>
      <c r="J205" s="145" t="e">
        <f t="shared" si="28"/>
        <v>#N/A</v>
      </c>
      <c r="K205" s="145" t="e">
        <f t="shared" si="29"/>
        <v>#N/A</v>
      </c>
      <c r="L205" s="145" t="e">
        <f t="shared" si="30"/>
        <v>#N/A</v>
      </c>
      <c r="M205" s="134" t="e">
        <f t="shared" si="31"/>
        <v>#N/A</v>
      </c>
    </row>
    <row r="206" spans="1:13" x14ac:dyDescent="0.2">
      <c r="A206" s="145">
        <v>85</v>
      </c>
      <c r="B206" s="145" t="e">
        <f>VLOOKUP($A206,'10 km Ride - Section 2'!$A$31:$Y$52,4,FALSE)</f>
        <v>#N/A</v>
      </c>
      <c r="C206" s="145" t="e">
        <f>VLOOKUP($A206,'10 km Ride - Section 2'!$A$31:$Y$52,5,FALSE)</f>
        <v>#N/A</v>
      </c>
      <c r="D206" s="144">
        <v>1</v>
      </c>
      <c r="E206" s="145" t="e">
        <f>VLOOKUP($A206,'10 km Ride - Section 2'!$A$31:$Y$52,18,FALSE)</f>
        <v>#N/A</v>
      </c>
      <c r="F206" s="145" t="e">
        <f>VLOOKUP($A206,'10 km Ride - Section 2'!$A$31:$Y$52,19,FALSE)</f>
        <v>#N/A</v>
      </c>
      <c r="G206" s="145" t="e">
        <f t="shared" si="27"/>
        <v>#N/A</v>
      </c>
      <c r="H206" s="145" t="e">
        <f>VLOOKUP($A206,'10 km Ride - Section 2'!$A$31:$Y$52,20,FALSE)</f>
        <v>#N/A</v>
      </c>
      <c r="I206" s="146" t="e">
        <f t="shared" si="26"/>
        <v>#N/A</v>
      </c>
      <c r="J206" s="145" t="e">
        <f t="shared" si="28"/>
        <v>#N/A</v>
      </c>
      <c r="K206" s="145" t="e">
        <f t="shared" si="29"/>
        <v>#N/A</v>
      </c>
      <c r="L206" s="145" t="e">
        <f t="shared" si="30"/>
        <v>#N/A</v>
      </c>
      <c r="M206" s="134" t="e">
        <f t="shared" si="31"/>
        <v>#N/A</v>
      </c>
    </row>
    <row r="207" spans="1:13" x14ac:dyDescent="0.2">
      <c r="A207" s="145">
        <f t="shared" ref="A207:A234" si="32">+A206+1</f>
        <v>86</v>
      </c>
      <c r="B207" s="145" t="e">
        <f>VLOOKUP($A207,'10 km Ride - Section 2'!$A$31:$Y$52,4,FALSE)</f>
        <v>#N/A</v>
      </c>
      <c r="C207" s="145" t="e">
        <f>VLOOKUP($A207,'10 km Ride - Section 2'!$A$31:$Y$52,5,FALSE)</f>
        <v>#N/A</v>
      </c>
      <c r="D207" s="144">
        <v>1</v>
      </c>
      <c r="E207" s="145" t="e">
        <f>VLOOKUP($A207,'10 km Ride - Section 2'!$A$31:$Y$52,18,FALSE)</f>
        <v>#N/A</v>
      </c>
      <c r="F207" s="145" t="e">
        <f>VLOOKUP($A207,'10 km Ride - Section 2'!$A$31:$Y$52,19,FALSE)</f>
        <v>#N/A</v>
      </c>
      <c r="G207" s="145" t="e">
        <f t="shared" si="27"/>
        <v>#N/A</v>
      </c>
      <c r="H207" s="145" t="e">
        <f>VLOOKUP($A207,'10 km Ride - Section 2'!$A$31:$Y$52,20,FALSE)</f>
        <v>#N/A</v>
      </c>
      <c r="I207" s="146" t="e">
        <f t="shared" si="26"/>
        <v>#N/A</v>
      </c>
      <c r="J207" s="145" t="e">
        <f t="shared" si="28"/>
        <v>#N/A</v>
      </c>
      <c r="K207" s="145" t="e">
        <f t="shared" si="29"/>
        <v>#N/A</v>
      </c>
      <c r="L207" s="145" t="e">
        <f t="shared" si="30"/>
        <v>#N/A</v>
      </c>
      <c r="M207" s="134" t="e">
        <f t="shared" si="31"/>
        <v>#N/A</v>
      </c>
    </row>
    <row r="208" spans="1:13" x14ac:dyDescent="0.2">
      <c r="A208" s="145">
        <f t="shared" si="32"/>
        <v>87</v>
      </c>
      <c r="B208" s="145" t="e">
        <f>VLOOKUP($A208,'10 km Ride - Section 2'!$A$31:$Y$52,4,FALSE)</f>
        <v>#N/A</v>
      </c>
      <c r="C208" s="145" t="e">
        <f>VLOOKUP($A208,'10 km Ride - Section 2'!$A$31:$Y$52,5,FALSE)</f>
        <v>#N/A</v>
      </c>
      <c r="D208" s="144">
        <v>1</v>
      </c>
      <c r="E208" s="145" t="e">
        <f>VLOOKUP($A208,'10 km Ride - Section 2'!$A$31:$Y$52,18,FALSE)</f>
        <v>#N/A</v>
      </c>
      <c r="F208" s="145" t="e">
        <f>VLOOKUP($A208,'10 km Ride - Section 2'!$A$31:$Y$52,19,FALSE)</f>
        <v>#N/A</v>
      </c>
      <c r="G208" s="145" t="e">
        <f t="shared" si="27"/>
        <v>#N/A</v>
      </c>
      <c r="H208" s="145" t="e">
        <f>VLOOKUP($A208,'10 km Ride - Section 2'!$A$31:$Y$52,20,FALSE)</f>
        <v>#N/A</v>
      </c>
      <c r="I208" s="146" t="e">
        <f t="shared" si="26"/>
        <v>#N/A</v>
      </c>
      <c r="J208" s="145" t="e">
        <f t="shared" si="28"/>
        <v>#N/A</v>
      </c>
      <c r="K208" s="145" t="e">
        <f t="shared" si="29"/>
        <v>#N/A</v>
      </c>
      <c r="L208" s="145" t="e">
        <f t="shared" si="30"/>
        <v>#N/A</v>
      </c>
      <c r="M208" s="134" t="e">
        <f t="shared" si="31"/>
        <v>#N/A</v>
      </c>
    </row>
    <row r="209" spans="1:13" x14ac:dyDescent="0.2">
      <c r="A209" s="145">
        <f t="shared" si="32"/>
        <v>88</v>
      </c>
      <c r="B209" s="145" t="e">
        <f>VLOOKUP($A209,'10 km Ride - Section 2'!$A$31:$Y$52,4,FALSE)</f>
        <v>#N/A</v>
      </c>
      <c r="C209" s="145" t="e">
        <f>VLOOKUP($A209,'10 km Ride - Section 2'!$A$31:$Y$52,5,FALSE)</f>
        <v>#N/A</v>
      </c>
      <c r="D209" s="144">
        <v>1</v>
      </c>
      <c r="E209" s="145" t="e">
        <f>VLOOKUP($A209,'10 km Ride - Section 2'!$A$31:$Y$52,18,FALSE)</f>
        <v>#N/A</v>
      </c>
      <c r="F209" s="145" t="e">
        <f>VLOOKUP($A209,'10 km Ride - Section 2'!$A$31:$Y$52,19,FALSE)</f>
        <v>#N/A</v>
      </c>
      <c r="G209" s="145" t="e">
        <f t="shared" si="27"/>
        <v>#N/A</v>
      </c>
      <c r="H209" s="145" t="e">
        <f>VLOOKUP($A209,'10 km Ride - Section 2'!$A$31:$Y$52,20,FALSE)</f>
        <v>#N/A</v>
      </c>
      <c r="I209" s="146" t="e">
        <f t="shared" si="26"/>
        <v>#N/A</v>
      </c>
      <c r="J209" s="145" t="e">
        <f t="shared" si="28"/>
        <v>#N/A</v>
      </c>
      <c r="K209" s="145" t="e">
        <f t="shared" si="29"/>
        <v>#N/A</v>
      </c>
      <c r="L209" s="145" t="e">
        <f t="shared" si="30"/>
        <v>#N/A</v>
      </c>
      <c r="M209" s="134" t="e">
        <f t="shared" si="31"/>
        <v>#N/A</v>
      </c>
    </row>
    <row r="210" spans="1:13" x14ac:dyDescent="0.2">
      <c r="A210" s="145">
        <f t="shared" si="32"/>
        <v>89</v>
      </c>
      <c r="B210" s="145" t="e">
        <f>VLOOKUP($A210,'10 km Ride - Section 2'!$A$31:$Y$52,4,FALSE)</f>
        <v>#N/A</v>
      </c>
      <c r="C210" s="145" t="e">
        <f>VLOOKUP($A210,'10 km Ride - Section 2'!$A$31:$Y$52,5,FALSE)</f>
        <v>#N/A</v>
      </c>
      <c r="D210" s="144">
        <v>1</v>
      </c>
      <c r="E210" s="145" t="e">
        <f>VLOOKUP($A210,'10 km Ride - Section 2'!$A$31:$Y$52,18,FALSE)</f>
        <v>#N/A</v>
      </c>
      <c r="F210" s="145" t="e">
        <f>VLOOKUP($A210,'10 km Ride - Section 2'!$A$31:$Y$52,19,FALSE)</f>
        <v>#N/A</v>
      </c>
      <c r="G210" s="145" t="e">
        <f t="shared" si="27"/>
        <v>#N/A</v>
      </c>
      <c r="H210" s="145" t="e">
        <f>VLOOKUP($A210,'10 km Ride - Section 2'!$A$31:$Y$52,20,FALSE)</f>
        <v>#N/A</v>
      </c>
      <c r="I210" s="146" t="e">
        <f t="shared" si="26"/>
        <v>#N/A</v>
      </c>
      <c r="J210" s="145" t="e">
        <f t="shared" si="28"/>
        <v>#N/A</v>
      </c>
      <c r="K210" s="145" t="e">
        <f t="shared" si="29"/>
        <v>#N/A</v>
      </c>
      <c r="L210" s="145" t="e">
        <f t="shared" si="30"/>
        <v>#N/A</v>
      </c>
      <c r="M210" s="134" t="e">
        <f t="shared" si="31"/>
        <v>#N/A</v>
      </c>
    </row>
    <row r="211" spans="1:13" x14ac:dyDescent="0.2">
      <c r="A211" s="145">
        <f t="shared" si="32"/>
        <v>90</v>
      </c>
      <c r="B211" s="145" t="e">
        <f>VLOOKUP($A211,'10 km Ride - Section 2'!$A$31:$Y$52,4,FALSE)</f>
        <v>#N/A</v>
      </c>
      <c r="C211" s="145" t="e">
        <f>VLOOKUP($A211,'10 km Ride - Section 2'!$A$31:$Y$52,5,FALSE)</f>
        <v>#N/A</v>
      </c>
      <c r="D211" s="144">
        <v>1</v>
      </c>
      <c r="E211" s="145" t="e">
        <f>VLOOKUP($A211,'10 km Ride - Section 2'!$A$31:$Y$52,18,FALSE)</f>
        <v>#N/A</v>
      </c>
      <c r="F211" s="145" t="e">
        <f>VLOOKUP($A211,'10 km Ride - Section 2'!$A$31:$Y$52,19,FALSE)</f>
        <v>#N/A</v>
      </c>
      <c r="G211" s="145" t="e">
        <f t="shared" si="27"/>
        <v>#N/A</v>
      </c>
      <c r="H211" s="145" t="e">
        <f>VLOOKUP($A211,'10 km Ride - Section 2'!$A$31:$Y$52,20,FALSE)</f>
        <v>#N/A</v>
      </c>
      <c r="I211" s="146" t="e">
        <f t="shared" si="26"/>
        <v>#N/A</v>
      </c>
      <c r="J211" s="145" t="e">
        <f t="shared" si="28"/>
        <v>#N/A</v>
      </c>
      <c r="K211" s="145" t="e">
        <f t="shared" si="29"/>
        <v>#N/A</v>
      </c>
      <c r="L211" s="145" t="e">
        <f t="shared" si="30"/>
        <v>#N/A</v>
      </c>
      <c r="M211" s="134" t="e">
        <f t="shared" si="31"/>
        <v>#N/A</v>
      </c>
    </row>
    <row r="212" spans="1:13" x14ac:dyDescent="0.2">
      <c r="A212" s="145">
        <f t="shared" si="32"/>
        <v>91</v>
      </c>
      <c r="B212" s="145" t="e">
        <f>VLOOKUP($A212,'10 km Ride - Section 2'!$A$31:$Y$52,4,FALSE)</f>
        <v>#N/A</v>
      </c>
      <c r="C212" s="145" t="e">
        <f>VLOOKUP($A212,'10 km Ride - Section 2'!$A$31:$Y$52,5,FALSE)</f>
        <v>#N/A</v>
      </c>
      <c r="D212" s="144">
        <v>1</v>
      </c>
      <c r="E212" s="145" t="e">
        <f>VLOOKUP($A212,'10 km Ride - Section 2'!$A$31:$Y$52,18,FALSE)</f>
        <v>#N/A</v>
      </c>
      <c r="F212" s="145" t="e">
        <f>VLOOKUP($A212,'10 km Ride - Section 2'!$A$31:$Y$52,19,FALSE)</f>
        <v>#N/A</v>
      </c>
      <c r="G212" s="145" t="e">
        <f t="shared" si="27"/>
        <v>#N/A</v>
      </c>
      <c r="H212" s="145" t="e">
        <f>VLOOKUP($A212,'10 km Ride - Section 2'!$A$31:$Y$52,20,FALSE)</f>
        <v>#N/A</v>
      </c>
      <c r="I212" s="146" t="e">
        <f t="shared" si="26"/>
        <v>#N/A</v>
      </c>
      <c r="J212" s="145" t="e">
        <f t="shared" si="28"/>
        <v>#N/A</v>
      </c>
      <c r="K212" s="145" t="e">
        <f t="shared" si="29"/>
        <v>#N/A</v>
      </c>
      <c r="L212" s="145" t="e">
        <f t="shared" si="30"/>
        <v>#N/A</v>
      </c>
      <c r="M212" s="134" t="e">
        <f t="shared" si="31"/>
        <v>#N/A</v>
      </c>
    </row>
    <row r="213" spans="1:13" x14ac:dyDescent="0.2">
      <c r="A213" s="145">
        <f t="shared" si="32"/>
        <v>92</v>
      </c>
      <c r="B213" s="145" t="e">
        <f>VLOOKUP($A213,'10 km Ride - Section 2'!$A$31:$Y$52,4,FALSE)</f>
        <v>#N/A</v>
      </c>
      <c r="C213" s="145" t="e">
        <f>VLOOKUP($A213,'10 km Ride - Section 2'!$A$31:$Y$52,5,FALSE)</f>
        <v>#N/A</v>
      </c>
      <c r="D213" s="144">
        <v>1</v>
      </c>
      <c r="E213" s="145" t="e">
        <f>VLOOKUP($A213,'10 km Ride - Section 2'!$A$31:$Y$52,18,FALSE)</f>
        <v>#N/A</v>
      </c>
      <c r="F213" s="145" t="e">
        <f>VLOOKUP($A213,'10 km Ride - Section 2'!$A$31:$Y$52,19,FALSE)</f>
        <v>#N/A</v>
      </c>
      <c r="G213" s="145" t="e">
        <f t="shared" si="27"/>
        <v>#N/A</v>
      </c>
      <c r="H213" s="145" t="e">
        <f>VLOOKUP($A213,'10 km Ride - Section 2'!$A$31:$Y$52,20,FALSE)</f>
        <v>#N/A</v>
      </c>
      <c r="I213" s="146" t="e">
        <f t="shared" si="26"/>
        <v>#N/A</v>
      </c>
      <c r="J213" s="145" t="e">
        <f t="shared" si="28"/>
        <v>#N/A</v>
      </c>
      <c r="K213" s="145" t="e">
        <f t="shared" si="29"/>
        <v>#N/A</v>
      </c>
      <c r="L213" s="145" t="e">
        <f t="shared" si="30"/>
        <v>#N/A</v>
      </c>
      <c r="M213" s="134" t="e">
        <f t="shared" si="31"/>
        <v>#N/A</v>
      </c>
    </row>
    <row r="214" spans="1:13" x14ac:dyDescent="0.2">
      <c r="A214" s="145">
        <f t="shared" si="32"/>
        <v>93</v>
      </c>
      <c r="B214" s="145" t="e">
        <f>VLOOKUP($A214,'10 km Ride - Section 2'!$A$31:$Y$52,4,FALSE)</f>
        <v>#N/A</v>
      </c>
      <c r="C214" s="145" t="e">
        <f>VLOOKUP($A214,'10 km Ride - Section 2'!$A$31:$Y$52,5,FALSE)</f>
        <v>#N/A</v>
      </c>
      <c r="D214" s="144">
        <v>1</v>
      </c>
      <c r="E214" s="145" t="e">
        <f>VLOOKUP($A214,'10 km Ride - Section 2'!$A$31:$Y$52,18,FALSE)</f>
        <v>#N/A</v>
      </c>
      <c r="F214" s="145" t="e">
        <f>VLOOKUP($A214,'10 km Ride - Section 2'!$A$31:$Y$52,19,FALSE)</f>
        <v>#N/A</v>
      </c>
      <c r="G214" s="145" t="e">
        <f t="shared" si="27"/>
        <v>#N/A</v>
      </c>
      <c r="H214" s="145" t="e">
        <f>VLOOKUP($A214,'10 km Ride - Section 2'!$A$31:$Y$52,20,FALSE)</f>
        <v>#N/A</v>
      </c>
      <c r="I214" s="146" t="e">
        <f t="shared" si="26"/>
        <v>#N/A</v>
      </c>
      <c r="J214" s="145" t="e">
        <f t="shared" si="28"/>
        <v>#N/A</v>
      </c>
      <c r="K214" s="145" t="e">
        <f t="shared" si="29"/>
        <v>#N/A</v>
      </c>
      <c r="L214" s="145" t="e">
        <f t="shared" si="30"/>
        <v>#N/A</v>
      </c>
      <c r="M214" s="134" t="e">
        <f t="shared" si="31"/>
        <v>#N/A</v>
      </c>
    </row>
    <row r="215" spans="1:13" x14ac:dyDescent="0.2">
      <c r="A215" s="145">
        <f t="shared" si="32"/>
        <v>94</v>
      </c>
      <c r="B215" s="145" t="e">
        <f>VLOOKUP($A215,'10 km Ride - Section 2'!$A$31:$Y$52,4,FALSE)</f>
        <v>#N/A</v>
      </c>
      <c r="C215" s="145" t="e">
        <f>VLOOKUP($A215,'10 km Ride - Section 2'!$A$31:$Y$52,5,FALSE)</f>
        <v>#N/A</v>
      </c>
      <c r="D215" s="144">
        <v>1</v>
      </c>
      <c r="E215" s="145" t="e">
        <f>VLOOKUP($A215,'10 km Ride - Section 2'!$A$31:$Y$52,18,FALSE)</f>
        <v>#N/A</v>
      </c>
      <c r="F215" s="145" t="e">
        <f>VLOOKUP($A215,'10 km Ride - Section 2'!$A$31:$Y$52,19,FALSE)</f>
        <v>#N/A</v>
      </c>
      <c r="G215" s="145" t="e">
        <f t="shared" si="27"/>
        <v>#N/A</v>
      </c>
      <c r="H215" s="145" t="e">
        <f>VLOOKUP($A215,'10 km Ride - Section 2'!$A$31:$Y$52,20,FALSE)</f>
        <v>#N/A</v>
      </c>
      <c r="I215" s="146" t="e">
        <f t="shared" si="26"/>
        <v>#N/A</v>
      </c>
      <c r="J215" s="145" t="e">
        <f t="shared" si="28"/>
        <v>#N/A</v>
      </c>
      <c r="K215" s="145" t="e">
        <f t="shared" si="29"/>
        <v>#N/A</v>
      </c>
      <c r="L215" s="145" t="e">
        <f t="shared" si="30"/>
        <v>#N/A</v>
      </c>
      <c r="M215" s="134" t="e">
        <f t="shared" si="31"/>
        <v>#N/A</v>
      </c>
    </row>
    <row r="216" spans="1:13" x14ac:dyDescent="0.2">
      <c r="A216" s="145">
        <f t="shared" si="32"/>
        <v>95</v>
      </c>
      <c r="B216" s="145" t="e">
        <f>VLOOKUP($A216,'10 km Ride - Section 2'!$A$31:$Y$52,4,FALSE)</f>
        <v>#N/A</v>
      </c>
      <c r="C216" s="145" t="e">
        <f>VLOOKUP($A216,'10 km Ride - Section 2'!$A$31:$Y$52,5,FALSE)</f>
        <v>#N/A</v>
      </c>
      <c r="D216" s="144">
        <v>1</v>
      </c>
      <c r="E216" s="145" t="e">
        <f>VLOOKUP($A216,'10 km Ride - Section 2'!$A$31:$Y$52,18,FALSE)</f>
        <v>#N/A</v>
      </c>
      <c r="F216" s="145" t="e">
        <f>VLOOKUP($A216,'10 km Ride - Section 2'!$A$31:$Y$52,19,FALSE)</f>
        <v>#N/A</v>
      </c>
      <c r="G216" s="145" t="e">
        <f t="shared" si="27"/>
        <v>#N/A</v>
      </c>
      <c r="H216" s="145" t="e">
        <f>VLOOKUP($A216,'10 km Ride - Section 2'!$A$31:$Y$52,20,FALSE)</f>
        <v>#N/A</v>
      </c>
      <c r="I216" s="146" t="e">
        <f t="shared" si="26"/>
        <v>#N/A</v>
      </c>
      <c r="J216" s="145" t="e">
        <f t="shared" si="28"/>
        <v>#N/A</v>
      </c>
      <c r="K216" s="145" t="e">
        <f t="shared" si="29"/>
        <v>#N/A</v>
      </c>
      <c r="L216" s="145" t="e">
        <f t="shared" si="30"/>
        <v>#N/A</v>
      </c>
      <c r="M216" s="134" t="e">
        <f t="shared" si="31"/>
        <v>#N/A</v>
      </c>
    </row>
    <row r="217" spans="1:13" x14ac:dyDescent="0.2">
      <c r="A217" s="145">
        <f t="shared" si="32"/>
        <v>96</v>
      </c>
      <c r="B217" s="145" t="e">
        <f>VLOOKUP($A217,'10 km Ride - Section 2'!$A$31:$Y$52,4,FALSE)</f>
        <v>#N/A</v>
      </c>
      <c r="C217" s="145" t="e">
        <f>VLOOKUP($A217,'10 km Ride - Section 2'!$A$31:$Y$52,5,FALSE)</f>
        <v>#N/A</v>
      </c>
      <c r="D217" s="144">
        <v>1</v>
      </c>
      <c r="E217" s="145" t="e">
        <f>VLOOKUP($A217,'10 km Ride - Section 2'!$A$31:$Y$52,18,FALSE)</f>
        <v>#N/A</v>
      </c>
      <c r="F217" s="145" t="e">
        <f>VLOOKUP($A217,'10 km Ride - Section 2'!$A$31:$Y$52,19,FALSE)</f>
        <v>#N/A</v>
      </c>
      <c r="G217" s="145" t="e">
        <f t="shared" si="27"/>
        <v>#N/A</v>
      </c>
      <c r="H217" s="145" t="e">
        <f>VLOOKUP($A217,'10 km Ride - Section 2'!$A$31:$Y$52,20,FALSE)</f>
        <v>#N/A</v>
      </c>
      <c r="I217" s="146" t="e">
        <f t="shared" ref="I217:I234" si="33">+(C$4-H217)/C$4</f>
        <v>#N/A</v>
      </c>
      <c r="J217" s="145" t="e">
        <f t="shared" si="28"/>
        <v>#N/A</v>
      </c>
      <c r="K217" s="145" t="e">
        <f t="shared" si="29"/>
        <v>#N/A</v>
      </c>
      <c r="L217" s="145" t="e">
        <f t="shared" si="30"/>
        <v>#N/A</v>
      </c>
      <c r="M217" s="134" t="e">
        <f t="shared" si="31"/>
        <v>#N/A</v>
      </c>
    </row>
    <row r="218" spans="1:13" x14ac:dyDescent="0.2">
      <c r="A218" s="145">
        <f t="shared" si="32"/>
        <v>97</v>
      </c>
      <c r="B218" s="145" t="e">
        <f>VLOOKUP($A218,'10 km Ride - Section 2'!$A$31:$Y$52,4,FALSE)</f>
        <v>#N/A</v>
      </c>
      <c r="C218" s="145" t="e">
        <f>VLOOKUP($A218,'10 km Ride - Section 2'!$A$31:$Y$52,5,FALSE)</f>
        <v>#N/A</v>
      </c>
      <c r="D218" s="144">
        <v>1</v>
      </c>
      <c r="E218" s="145" t="e">
        <f>VLOOKUP($A218,'10 km Ride - Section 2'!$A$31:$Y$52,18,FALSE)</f>
        <v>#N/A</v>
      </c>
      <c r="F218" s="145" t="e">
        <f>VLOOKUP($A218,'10 km Ride - Section 2'!$A$31:$Y$52,19,FALSE)</f>
        <v>#N/A</v>
      </c>
      <c r="G218" s="145" t="e">
        <f t="shared" si="27"/>
        <v>#N/A</v>
      </c>
      <c r="H218" s="145" t="e">
        <f>VLOOKUP($A218,'10 km Ride - Section 2'!$A$31:$Y$52,20,FALSE)</f>
        <v>#N/A</v>
      </c>
      <c r="I218" s="146" t="e">
        <f t="shared" si="33"/>
        <v>#N/A</v>
      </c>
      <c r="J218" s="145" t="e">
        <f t="shared" si="28"/>
        <v>#N/A</v>
      </c>
      <c r="K218" s="145" t="e">
        <f t="shared" si="29"/>
        <v>#N/A</v>
      </c>
      <c r="L218" s="145" t="e">
        <f t="shared" si="30"/>
        <v>#N/A</v>
      </c>
      <c r="M218" s="134" t="e">
        <f t="shared" si="31"/>
        <v>#N/A</v>
      </c>
    </row>
    <row r="219" spans="1:13" x14ac:dyDescent="0.2">
      <c r="A219" s="145">
        <f t="shared" si="32"/>
        <v>98</v>
      </c>
      <c r="B219" s="145" t="e">
        <f>VLOOKUP($A219,'10 km Ride - Section 2'!$A$31:$Y$52,4,FALSE)</f>
        <v>#N/A</v>
      </c>
      <c r="C219" s="145" t="e">
        <f>VLOOKUP($A219,'10 km Ride - Section 2'!$A$31:$Y$52,5,FALSE)</f>
        <v>#N/A</v>
      </c>
      <c r="D219" s="144">
        <v>1</v>
      </c>
      <c r="E219" s="145" t="e">
        <f>VLOOKUP($A219,'10 km Ride - Section 2'!$A$31:$Y$52,18,FALSE)</f>
        <v>#N/A</v>
      </c>
      <c r="F219" s="145" t="e">
        <f>VLOOKUP($A219,'10 km Ride - Section 2'!$A$31:$Y$52,19,FALSE)</f>
        <v>#N/A</v>
      </c>
      <c r="G219" s="145" t="e">
        <f t="shared" si="27"/>
        <v>#N/A</v>
      </c>
      <c r="H219" s="145" t="e">
        <f>VLOOKUP($A219,'10 km Ride - Section 2'!$A$31:$Y$52,20,FALSE)</f>
        <v>#N/A</v>
      </c>
      <c r="I219" s="146" t="e">
        <f t="shared" si="33"/>
        <v>#N/A</v>
      </c>
      <c r="J219" s="145" t="e">
        <f t="shared" si="28"/>
        <v>#N/A</v>
      </c>
      <c r="K219" s="145" t="e">
        <f t="shared" si="29"/>
        <v>#N/A</v>
      </c>
      <c r="L219" s="145" t="e">
        <f t="shared" si="30"/>
        <v>#N/A</v>
      </c>
      <c r="M219" s="134" t="e">
        <f t="shared" si="31"/>
        <v>#N/A</v>
      </c>
    </row>
    <row r="220" spans="1:13" x14ac:dyDescent="0.2">
      <c r="A220" s="145">
        <f t="shared" si="32"/>
        <v>99</v>
      </c>
      <c r="B220" s="145" t="e">
        <f>VLOOKUP($A220,'10 km Ride - Section 2'!$A$31:$Y$52,4,FALSE)</f>
        <v>#N/A</v>
      </c>
      <c r="C220" s="145" t="e">
        <f>VLOOKUP($A220,'10 km Ride - Section 2'!$A$31:$Y$52,5,FALSE)</f>
        <v>#N/A</v>
      </c>
      <c r="D220" s="144">
        <v>1</v>
      </c>
      <c r="E220" s="145" t="e">
        <f>VLOOKUP($A220,'10 km Ride - Section 2'!$A$31:$Y$52,18,FALSE)</f>
        <v>#N/A</v>
      </c>
      <c r="F220" s="145" t="e">
        <f>VLOOKUP($A220,'10 km Ride - Section 2'!$A$31:$Y$52,19,FALSE)</f>
        <v>#N/A</v>
      </c>
      <c r="G220" s="145" t="e">
        <f t="shared" si="27"/>
        <v>#N/A</v>
      </c>
      <c r="H220" s="145" t="e">
        <f>VLOOKUP($A220,'10 km Ride - Section 2'!$A$31:$Y$52,20,FALSE)</f>
        <v>#N/A</v>
      </c>
      <c r="I220" s="146" t="e">
        <f t="shared" si="33"/>
        <v>#N/A</v>
      </c>
      <c r="J220" s="145" t="e">
        <f t="shared" si="28"/>
        <v>#N/A</v>
      </c>
      <c r="K220" s="145" t="e">
        <f t="shared" si="29"/>
        <v>#N/A</v>
      </c>
      <c r="L220" s="145" t="e">
        <f t="shared" si="30"/>
        <v>#N/A</v>
      </c>
      <c r="M220" s="134" t="e">
        <f t="shared" si="31"/>
        <v>#N/A</v>
      </c>
    </row>
    <row r="221" spans="1:13" x14ac:dyDescent="0.2">
      <c r="A221" s="145">
        <f t="shared" si="32"/>
        <v>100</v>
      </c>
      <c r="B221" s="145" t="e">
        <f>VLOOKUP($A221,'10 km Ride - Section 2'!$A$31:$Y$52,4,FALSE)</f>
        <v>#N/A</v>
      </c>
      <c r="C221" s="145" t="e">
        <f>VLOOKUP($A221,'10 km Ride - Section 2'!$A$31:$Y$52,5,FALSE)</f>
        <v>#N/A</v>
      </c>
      <c r="D221" s="144">
        <v>1</v>
      </c>
      <c r="E221" s="145" t="e">
        <f>VLOOKUP($A221,'10 km Ride - Section 2'!$A$31:$Y$52,18,FALSE)</f>
        <v>#N/A</v>
      </c>
      <c r="F221" s="145" t="e">
        <f>VLOOKUP($A221,'10 km Ride - Section 2'!$A$31:$Y$52,19,FALSE)</f>
        <v>#N/A</v>
      </c>
      <c r="G221" s="145" t="e">
        <f t="shared" si="27"/>
        <v>#N/A</v>
      </c>
      <c r="H221" s="145" t="e">
        <f>VLOOKUP($A221,'10 km Ride - Section 2'!$A$31:$Y$52,20,FALSE)</f>
        <v>#N/A</v>
      </c>
      <c r="I221" s="146" t="e">
        <f t="shared" si="33"/>
        <v>#N/A</v>
      </c>
      <c r="J221" s="145" t="e">
        <f t="shared" si="28"/>
        <v>#N/A</v>
      </c>
      <c r="K221" s="145" t="e">
        <f t="shared" si="29"/>
        <v>#N/A</v>
      </c>
      <c r="L221" s="145" t="e">
        <f t="shared" si="30"/>
        <v>#N/A</v>
      </c>
      <c r="M221" s="134" t="e">
        <f t="shared" si="31"/>
        <v>#N/A</v>
      </c>
    </row>
    <row r="222" spans="1:13" x14ac:dyDescent="0.2">
      <c r="A222" s="145">
        <f t="shared" si="32"/>
        <v>101</v>
      </c>
      <c r="B222" s="145" t="e">
        <f>VLOOKUP($A222,'10 km Ride - Section 2'!$A$31:$Y$52,4,FALSE)</f>
        <v>#N/A</v>
      </c>
      <c r="C222" s="145" t="e">
        <f>VLOOKUP($A222,'10 km Ride - Section 2'!$A$31:$Y$52,5,FALSE)</f>
        <v>#N/A</v>
      </c>
      <c r="D222" s="144">
        <v>1</v>
      </c>
      <c r="E222" s="145" t="e">
        <f>VLOOKUP($A222,'10 km Ride - Section 2'!$A$31:$Y$52,18,FALSE)</f>
        <v>#N/A</v>
      </c>
      <c r="F222" s="145" t="e">
        <f>VLOOKUP($A222,'10 km Ride - Section 2'!$A$31:$Y$52,19,FALSE)</f>
        <v>#N/A</v>
      </c>
      <c r="G222" s="145" t="e">
        <f t="shared" si="27"/>
        <v>#N/A</v>
      </c>
      <c r="H222" s="145" t="e">
        <f>VLOOKUP($A222,'10 km Ride - Section 2'!$A$31:$Y$52,20,FALSE)</f>
        <v>#N/A</v>
      </c>
      <c r="I222" s="146" t="e">
        <f t="shared" si="33"/>
        <v>#N/A</v>
      </c>
      <c r="J222" s="145" t="e">
        <f t="shared" si="28"/>
        <v>#N/A</v>
      </c>
      <c r="K222" s="145" t="e">
        <f t="shared" si="29"/>
        <v>#N/A</v>
      </c>
      <c r="L222" s="145" t="e">
        <f t="shared" si="30"/>
        <v>#N/A</v>
      </c>
      <c r="M222" s="134" t="e">
        <f t="shared" si="31"/>
        <v>#N/A</v>
      </c>
    </row>
    <row r="223" spans="1:13" x14ac:dyDescent="0.2">
      <c r="A223" s="145">
        <f t="shared" si="32"/>
        <v>102</v>
      </c>
      <c r="B223" s="145" t="e">
        <f>VLOOKUP($A223,'10 km Ride - Section 2'!$A$31:$Y$52,4,FALSE)</f>
        <v>#N/A</v>
      </c>
      <c r="C223" s="145" t="e">
        <f>VLOOKUP($A223,'10 km Ride - Section 2'!$A$31:$Y$52,5,FALSE)</f>
        <v>#N/A</v>
      </c>
      <c r="D223" s="144">
        <v>1</v>
      </c>
      <c r="E223" s="145" t="e">
        <f>VLOOKUP($A223,'10 km Ride - Section 2'!$A$31:$Y$52,18,FALSE)</f>
        <v>#N/A</v>
      </c>
      <c r="F223" s="145" t="e">
        <f>VLOOKUP($A223,'10 km Ride - Section 2'!$A$31:$Y$52,19,FALSE)</f>
        <v>#N/A</v>
      </c>
      <c r="G223" s="145" t="e">
        <f t="shared" si="27"/>
        <v>#N/A</v>
      </c>
      <c r="H223" s="145" t="e">
        <f>VLOOKUP($A223,'10 km Ride - Section 2'!$A$31:$Y$52,20,FALSE)</f>
        <v>#N/A</v>
      </c>
      <c r="I223" s="146" t="e">
        <f t="shared" si="33"/>
        <v>#N/A</v>
      </c>
      <c r="J223" s="145" t="e">
        <f t="shared" si="28"/>
        <v>#N/A</v>
      </c>
      <c r="K223" s="145" t="e">
        <f t="shared" si="29"/>
        <v>#N/A</v>
      </c>
      <c r="L223" s="145" t="e">
        <f t="shared" si="30"/>
        <v>#N/A</v>
      </c>
      <c r="M223" s="134" t="e">
        <f t="shared" si="31"/>
        <v>#N/A</v>
      </c>
    </row>
    <row r="224" spans="1:13" x14ac:dyDescent="0.2">
      <c r="A224" s="145">
        <f t="shared" si="32"/>
        <v>103</v>
      </c>
      <c r="B224" s="145" t="e">
        <f>VLOOKUP($A224,'10 km Ride - Section 2'!$A$31:$Y$52,4,FALSE)</f>
        <v>#N/A</v>
      </c>
      <c r="C224" s="145" t="e">
        <f>VLOOKUP($A224,'10 km Ride - Section 2'!$A$31:$Y$52,5,FALSE)</f>
        <v>#N/A</v>
      </c>
      <c r="D224" s="144">
        <v>1</v>
      </c>
      <c r="E224" s="145" t="e">
        <f>VLOOKUP($A224,'10 km Ride - Section 2'!$A$31:$Y$52,18,FALSE)</f>
        <v>#N/A</v>
      </c>
      <c r="F224" s="145" t="e">
        <f>VLOOKUP($A224,'10 km Ride - Section 2'!$A$31:$Y$52,19,FALSE)</f>
        <v>#N/A</v>
      </c>
      <c r="G224" s="145" t="e">
        <f t="shared" si="27"/>
        <v>#N/A</v>
      </c>
      <c r="H224" s="145" t="e">
        <f>VLOOKUP($A224,'10 km Ride - Section 2'!$A$31:$Y$52,20,FALSE)</f>
        <v>#N/A</v>
      </c>
      <c r="I224" s="146" t="e">
        <f t="shared" si="33"/>
        <v>#N/A</v>
      </c>
      <c r="J224" s="145" t="e">
        <f t="shared" si="28"/>
        <v>#N/A</v>
      </c>
      <c r="K224" s="145" t="e">
        <f t="shared" si="29"/>
        <v>#N/A</v>
      </c>
      <c r="L224" s="145" t="e">
        <f t="shared" si="30"/>
        <v>#N/A</v>
      </c>
      <c r="M224" s="134" t="e">
        <f t="shared" si="31"/>
        <v>#N/A</v>
      </c>
    </row>
    <row r="225" spans="1:13" x14ac:dyDescent="0.2">
      <c r="A225" s="145">
        <f t="shared" si="32"/>
        <v>104</v>
      </c>
      <c r="B225" s="145" t="e">
        <f>VLOOKUP($A225,'10 km Ride - Section 2'!$A$31:$Y$52,4,FALSE)</f>
        <v>#N/A</v>
      </c>
      <c r="C225" s="145" t="e">
        <f>VLOOKUP($A225,'10 km Ride - Section 2'!$A$31:$Y$52,5,FALSE)</f>
        <v>#N/A</v>
      </c>
      <c r="D225" s="144">
        <v>1</v>
      </c>
      <c r="E225" s="145" t="e">
        <f>VLOOKUP($A225,'10 km Ride - Section 2'!$A$31:$Y$52,18,FALSE)</f>
        <v>#N/A</v>
      </c>
      <c r="F225" s="145" t="e">
        <f>VLOOKUP($A225,'10 km Ride - Section 2'!$A$31:$Y$52,19,FALSE)</f>
        <v>#N/A</v>
      </c>
      <c r="G225" s="145" t="e">
        <f t="shared" si="27"/>
        <v>#N/A</v>
      </c>
      <c r="H225" s="145" t="e">
        <f>VLOOKUP($A225,'10 km Ride - Section 2'!$A$31:$Y$52,20,FALSE)</f>
        <v>#N/A</v>
      </c>
      <c r="I225" s="146" t="e">
        <f t="shared" si="33"/>
        <v>#N/A</v>
      </c>
      <c r="J225" s="145" t="e">
        <f t="shared" si="28"/>
        <v>#N/A</v>
      </c>
      <c r="K225" s="145" t="e">
        <f t="shared" si="29"/>
        <v>#N/A</v>
      </c>
      <c r="L225" s="145" t="e">
        <f t="shared" si="30"/>
        <v>#N/A</v>
      </c>
      <c r="M225" s="134" t="e">
        <f t="shared" si="31"/>
        <v>#N/A</v>
      </c>
    </row>
    <row r="226" spans="1:13" x14ac:dyDescent="0.2">
      <c r="A226" s="145">
        <f t="shared" si="32"/>
        <v>105</v>
      </c>
      <c r="B226" s="145" t="e">
        <f>VLOOKUP($A226,'10 km Ride - Section 2'!$A$31:$Y$52,4,FALSE)</f>
        <v>#N/A</v>
      </c>
      <c r="C226" s="145" t="e">
        <f>VLOOKUP($A226,'10 km Ride - Section 2'!$A$31:$Y$52,5,FALSE)</f>
        <v>#N/A</v>
      </c>
      <c r="D226" s="144">
        <v>1</v>
      </c>
      <c r="E226" s="145" t="e">
        <f>VLOOKUP($A226,'10 km Ride - Section 2'!$A$31:$Y$52,18,FALSE)</f>
        <v>#N/A</v>
      </c>
      <c r="F226" s="145" t="e">
        <f>VLOOKUP($A226,'10 km Ride - Section 2'!$A$31:$Y$52,19,FALSE)</f>
        <v>#N/A</v>
      </c>
      <c r="G226" s="145" t="e">
        <f t="shared" si="27"/>
        <v>#N/A</v>
      </c>
      <c r="H226" s="145" t="e">
        <f>VLOOKUP($A226,'10 km Ride - Section 2'!$A$31:$Y$52,20,FALSE)</f>
        <v>#N/A</v>
      </c>
      <c r="I226" s="146" t="e">
        <f t="shared" si="33"/>
        <v>#N/A</v>
      </c>
      <c r="J226" s="145" t="e">
        <f t="shared" si="28"/>
        <v>#N/A</v>
      </c>
      <c r="K226" s="145" t="e">
        <f t="shared" si="29"/>
        <v>#N/A</v>
      </c>
      <c r="L226" s="145" t="e">
        <f t="shared" si="30"/>
        <v>#N/A</v>
      </c>
      <c r="M226" s="134" t="e">
        <f t="shared" si="31"/>
        <v>#N/A</v>
      </c>
    </row>
    <row r="227" spans="1:13" x14ac:dyDescent="0.2">
      <c r="A227" s="145">
        <f t="shared" si="32"/>
        <v>106</v>
      </c>
      <c r="B227" s="145" t="e">
        <f>VLOOKUP($A227,'10 km Ride - Section 2'!$A$31:$Y$52,4,FALSE)</f>
        <v>#N/A</v>
      </c>
      <c r="C227" s="145" t="e">
        <f>VLOOKUP($A227,'10 km Ride - Section 2'!$A$31:$Y$52,5,FALSE)</f>
        <v>#N/A</v>
      </c>
      <c r="D227" s="144">
        <v>1</v>
      </c>
      <c r="E227" s="145" t="e">
        <f>VLOOKUP($A227,'10 km Ride - Section 2'!$A$31:$Y$52,18,FALSE)</f>
        <v>#N/A</v>
      </c>
      <c r="F227" s="145" t="e">
        <f>VLOOKUP($A227,'10 km Ride - Section 2'!$A$31:$Y$52,19,FALSE)</f>
        <v>#N/A</v>
      </c>
      <c r="G227" s="145" t="e">
        <f t="shared" si="27"/>
        <v>#N/A</v>
      </c>
      <c r="H227" s="145" t="e">
        <f>VLOOKUP($A227,'10 km Ride - Section 2'!$A$31:$Y$52,20,FALSE)</f>
        <v>#N/A</v>
      </c>
      <c r="I227" s="146" t="e">
        <f t="shared" si="33"/>
        <v>#N/A</v>
      </c>
      <c r="J227" s="145" t="e">
        <f t="shared" si="28"/>
        <v>#N/A</v>
      </c>
      <c r="K227" s="145" t="e">
        <f t="shared" si="29"/>
        <v>#N/A</v>
      </c>
      <c r="L227" s="145" t="e">
        <f t="shared" si="30"/>
        <v>#N/A</v>
      </c>
      <c r="M227" s="134" t="e">
        <f t="shared" si="31"/>
        <v>#N/A</v>
      </c>
    </row>
    <row r="228" spans="1:13" x14ac:dyDescent="0.2">
      <c r="A228" s="145">
        <f t="shared" si="32"/>
        <v>107</v>
      </c>
      <c r="B228" s="145" t="e">
        <f>VLOOKUP($A228,'10 km Ride - Section 2'!$A$31:$Y$52,4,FALSE)</f>
        <v>#N/A</v>
      </c>
      <c r="C228" s="145" t="e">
        <f>VLOOKUP($A228,'10 km Ride - Section 2'!$A$31:$Y$52,5,FALSE)</f>
        <v>#N/A</v>
      </c>
      <c r="D228" s="144">
        <v>1</v>
      </c>
      <c r="E228" s="145" t="e">
        <f>VLOOKUP($A228,'10 km Ride - Section 2'!$A$31:$Y$52,18,FALSE)</f>
        <v>#N/A</v>
      </c>
      <c r="F228" s="145" t="e">
        <f>VLOOKUP($A228,'10 km Ride - Section 2'!$A$31:$Y$52,19,FALSE)</f>
        <v>#N/A</v>
      </c>
      <c r="G228" s="145" t="e">
        <f t="shared" si="27"/>
        <v>#N/A</v>
      </c>
      <c r="H228" s="145" t="e">
        <f>VLOOKUP($A228,'10 km Ride - Section 2'!$A$31:$Y$52,20,FALSE)</f>
        <v>#N/A</v>
      </c>
      <c r="I228" s="146" t="e">
        <f t="shared" si="33"/>
        <v>#N/A</v>
      </c>
      <c r="J228" s="145" t="e">
        <f t="shared" si="28"/>
        <v>#N/A</v>
      </c>
      <c r="K228" s="145" t="e">
        <f t="shared" si="29"/>
        <v>#N/A</v>
      </c>
      <c r="L228" s="145" t="e">
        <f t="shared" si="30"/>
        <v>#N/A</v>
      </c>
      <c r="M228" s="134" t="e">
        <f t="shared" si="31"/>
        <v>#N/A</v>
      </c>
    </row>
    <row r="229" spans="1:13" x14ac:dyDescent="0.2">
      <c r="A229" s="145">
        <f t="shared" si="32"/>
        <v>108</v>
      </c>
      <c r="B229" s="145" t="e">
        <f>VLOOKUP($A229,'10 km Ride - Section 2'!$A$31:$Y$52,4,FALSE)</f>
        <v>#N/A</v>
      </c>
      <c r="C229" s="145" t="e">
        <f>VLOOKUP($A229,'10 km Ride - Section 2'!$A$31:$Y$52,5,FALSE)</f>
        <v>#N/A</v>
      </c>
      <c r="D229" s="144">
        <v>1</v>
      </c>
      <c r="E229" s="145" t="e">
        <f>VLOOKUP($A229,'10 km Ride - Section 2'!$A$31:$Y$52,18,FALSE)</f>
        <v>#N/A</v>
      </c>
      <c r="F229" s="145" t="e">
        <f>VLOOKUP($A229,'10 km Ride - Section 2'!$A$31:$Y$52,19,FALSE)</f>
        <v>#N/A</v>
      </c>
      <c r="G229" s="145" t="e">
        <f t="shared" si="27"/>
        <v>#N/A</v>
      </c>
      <c r="H229" s="145" t="e">
        <f>VLOOKUP($A229,'10 km Ride - Section 2'!$A$31:$Y$52,20,FALSE)</f>
        <v>#N/A</v>
      </c>
      <c r="I229" s="146" t="e">
        <f t="shared" si="33"/>
        <v>#N/A</v>
      </c>
      <c r="J229" s="145" t="e">
        <f t="shared" si="28"/>
        <v>#N/A</v>
      </c>
      <c r="K229" s="145" t="e">
        <f t="shared" si="29"/>
        <v>#N/A</v>
      </c>
      <c r="L229" s="145" t="e">
        <f t="shared" si="30"/>
        <v>#N/A</v>
      </c>
      <c r="M229" s="134" t="e">
        <f t="shared" si="31"/>
        <v>#N/A</v>
      </c>
    </row>
    <row r="230" spans="1:13" x14ac:dyDescent="0.2">
      <c r="A230" s="145">
        <f t="shared" si="32"/>
        <v>109</v>
      </c>
      <c r="B230" s="145" t="e">
        <f>VLOOKUP($A230,'10 km Ride - Section 2'!$A$31:$Y$52,4,FALSE)</f>
        <v>#N/A</v>
      </c>
      <c r="C230" s="145" t="e">
        <f>VLOOKUP($A230,'10 km Ride - Section 2'!$A$31:$Y$52,5,FALSE)</f>
        <v>#N/A</v>
      </c>
      <c r="D230" s="144">
        <v>1</v>
      </c>
      <c r="E230" s="145" t="e">
        <f>VLOOKUP($A230,'10 km Ride - Section 2'!$A$31:$Y$52,18,FALSE)</f>
        <v>#N/A</v>
      </c>
      <c r="F230" s="145" t="e">
        <f>VLOOKUP($A230,'10 km Ride - Section 2'!$A$31:$Y$52,19,FALSE)</f>
        <v>#N/A</v>
      </c>
      <c r="G230" s="145" t="e">
        <f t="shared" si="27"/>
        <v>#N/A</v>
      </c>
      <c r="H230" s="145" t="e">
        <f>VLOOKUP($A230,'10 km Ride - Section 2'!$A$31:$Y$52,20,FALSE)</f>
        <v>#N/A</v>
      </c>
      <c r="I230" s="146" t="e">
        <f t="shared" si="33"/>
        <v>#N/A</v>
      </c>
      <c r="J230" s="145" t="e">
        <f t="shared" si="28"/>
        <v>#N/A</v>
      </c>
      <c r="K230" s="145" t="e">
        <f t="shared" si="29"/>
        <v>#N/A</v>
      </c>
      <c r="L230" s="145" t="e">
        <f t="shared" si="30"/>
        <v>#N/A</v>
      </c>
      <c r="M230" s="134" t="e">
        <f t="shared" si="31"/>
        <v>#N/A</v>
      </c>
    </row>
    <row r="231" spans="1:13" x14ac:dyDescent="0.2">
      <c r="A231" s="145">
        <f t="shared" si="32"/>
        <v>110</v>
      </c>
      <c r="B231" s="145" t="e">
        <f>VLOOKUP($A231,'10 km Ride - Section 2'!$A$31:$Y$52,4,FALSE)</f>
        <v>#N/A</v>
      </c>
      <c r="C231" s="145" t="e">
        <f>VLOOKUP($A231,'10 km Ride - Section 2'!$A$31:$Y$52,5,FALSE)</f>
        <v>#N/A</v>
      </c>
      <c r="D231" s="144">
        <v>1</v>
      </c>
      <c r="E231" s="145" t="e">
        <f>VLOOKUP($A231,'10 km Ride - Section 2'!$A$31:$Y$52,18,FALSE)</f>
        <v>#N/A</v>
      </c>
      <c r="F231" s="145" t="e">
        <f>VLOOKUP($A231,'10 km Ride - Section 2'!$A$31:$Y$52,19,FALSE)</f>
        <v>#N/A</v>
      </c>
      <c r="G231" s="145" t="e">
        <f t="shared" si="27"/>
        <v>#N/A</v>
      </c>
      <c r="H231" s="145" t="e">
        <f>VLOOKUP($A231,'10 km Ride - Section 2'!$A$31:$Y$52,20,FALSE)</f>
        <v>#N/A</v>
      </c>
      <c r="I231" s="146" t="e">
        <f t="shared" si="33"/>
        <v>#N/A</v>
      </c>
      <c r="J231" s="145" t="e">
        <f t="shared" si="28"/>
        <v>#N/A</v>
      </c>
      <c r="K231" s="145" t="e">
        <f t="shared" si="29"/>
        <v>#N/A</v>
      </c>
      <c r="L231" s="145" t="e">
        <f t="shared" si="30"/>
        <v>#N/A</v>
      </c>
      <c r="M231" s="134" t="e">
        <f t="shared" si="31"/>
        <v>#N/A</v>
      </c>
    </row>
    <row r="232" spans="1:13" x14ac:dyDescent="0.2">
      <c r="A232" s="145">
        <f t="shared" si="32"/>
        <v>111</v>
      </c>
      <c r="B232" s="145" t="e">
        <f>VLOOKUP($A232,'10 km Ride - Section 2'!$A$31:$Y$52,4,FALSE)</f>
        <v>#N/A</v>
      </c>
      <c r="C232" s="145" t="e">
        <f>VLOOKUP($A232,'10 km Ride - Section 2'!$A$31:$Y$52,5,FALSE)</f>
        <v>#N/A</v>
      </c>
      <c r="D232" s="144">
        <v>1</v>
      </c>
      <c r="E232" s="145" t="e">
        <f>VLOOKUP($A232,'10 km Ride - Section 2'!$A$31:$Y$52,18,FALSE)</f>
        <v>#N/A</v>
      </c>
      <c r="F232" s="145" t="e">
        <f>VLOOKUP($A232,'10 km Ride - Section 2'!$A$31:$Y$52,19,FALSE)</f>
        <v>#N/A</v>
      </c>
      <c r="G232" s="145" t="e">
        <f t="shared" si="27"/>
        <v>#N/A</v>
      </c>
      <c r="H232" s="145" t="e">
        <f>VLOOKUP($A232,'10 km Ride - Section 2'!$A$31:$Y$52,20,FALSE)</f>
        <v>#N/A</v>
      </c>
      <c r="I232" s="146" t="e">
        <f t="shared" si="33"/>
        <v>#N/A</v>
      </c>
      <c r="J232" s="145" t="e">
        <f t="shared" si="28"/>
        <v>#N/A</v>
      </c>
      <c r="K232" s="145" t="e">
        <f t="shared" si="29"/>
        <v>#N/A</v>
      </c>
      <c r="L232" s="145" t="e">
        <f t="shared" si="30"/>
        <v>#N/A</v>
      </c>
      <c r="M232" s="134" t="e">
        <f t="shared" si="31"/>
        <v>#N/A</v>
      </c>
    </row>
    <row r="233" spans="1:13" x14ac:dyDescent="0.2">
      <c r="A233" s="145">
        <f t="shared" si="32"/>
        <v>112</v>
      </c>
      <c r="B233" s="145" t="e">
        <f>VLOOKUP($A233,'10 km Ride - Section 2'!$A$31:$Y$52,4,FALSE)</f>
        <v>#N/A</v>
      </c>
      <c r="C233" s="145" t="e">
        <f>VLOOKUP($A233,'10 km Ride - Section 2'!$A$31:$Y$52,5,FALSE)</f>
        <v>#N/A</v>
      </c>
      <c r="D233" s="144">
        <v>1</v>
      </c>
      <c r="E233" s="145" t="e">
        <f>VLOOKUP($A233,'10 km Ride - Section 2'!$A$31:$Y$52,18,FALSE)</f>
        <v>#N/A</v>
      </c>
      <c r="F233" s="145" t="e">
        <f>VLOOKUP($A233,'10 km Ride - Section 2'!$A$31:$Y$52,19,FALSE)</f>
        <v>#N/A</v>
      </c>
      <c r="G233" s="145" t="e">
        <f t="shared" si="27"/>
        <v>#N/A</v>
      </c>
      <c r="H233" s="145" t="e">
        <f>VLOOKUP($A233,'10 km Ride - Section 2'!$A$31:$Y$52,20,FALSE)</f>
        <v>#N/A</v>
      </c>
      <c r="I233" s="146" t="e">
        <f t="shared" si="33"/>
        <v>#N/A</v>
      </c>
      <c r="J233" s="145" t="e">
        <f t="shared" si="28"/>
        <v>#N/A</v>
      </c>
      <c r="K233" s="145" t="e">
        <f t="shared" si="29"/>
        <v>#N/A</v>
      </c>
      <c r="L233" s="145" t="e">
        <f t="shared" si="30"/>
        <v>#N/A</v>
      </c>
      <c r="M233" s="134" t="e">
        <f t="shared" si="31"/>
        <v>#N/A</v>
      </c>
    </row>
    <row r="234" spans="1:13" x14ac:dyDescent="0.2">
      <c r="A234" s="145">
        <f t="shared" si="32"/>
        <v>113</v>
      </c>
      <c r="B234" s="145" t="e">
        <f>VLOOKUP($A234,'10 km Ride - Section 2'!$A$31:$Y$52,4,FALSE)</f>
        <v>#N/A</v>
      </c>
      <c r="C234" s="145" t="e">
        <f>VLOOKUP($A234,'10 km Ride - Section 2'!$A$31:$Y$52,5,FALSE)</f>
        <v>#N/A</v>
      </c>
      <c r="D234" s="144">
        <v>1</v>
      </c>
      <c r="E234" s="145" t="e">
        <f>VLOOKUP($A234,'10 km Ride - Section 2'!$A$31:$Y$52,18,FALSE)</f>
        <v>#N/A</v>
      </c>
      <c r="F234" s="145" t="e">
        <f>VLOOKUP($A234,'10 km Ride - Section 2'!$A$31:$Y$52,19,FALSE)</f>
        <v>#N/A</v>
      </c>
      <c r="G234" s="145" t="e">
        <f t="shared" si="27"/>
        <v>#N/A</v>
      </c>
      <c r="H234" s="145" t="e">
        <f>VLOOKUP($A234,'10 km Ride - Section 2'!$A$31:$Y$52,20,FALSE)</f>
        <v>#N/A</v>
      </c>
      <c r="I234" s="146" t="e">
        <f t="shared" si="33"/>
        <v>#N/A</v>
      </c>
      <c r="J234" s="145" t="e">
        <f t="shared" si="28"/>
        <v>#N/A</v>
      </c>
      <c r="K234" s="145" t="e">
        <f t="shared" si="29"/>
        <v>#N/A</v>
      </c>
      <c r="L234" s="145" t="e">
        <f t="shared" si="30"/>
        <v>#N/A</v>
      </c>
      <c r="M234" s="134" t="e">
        <f t="shared" si="31"/>
        <v>#N/A</v>
      </c>
    </row>
  </sheetData>
  <autoFilter ref="A8:M8">
    <filterColumn colId="4" showButton="0"/>
  </autoFilter>
  <mergeCells count="2">
    <mergeCell ref="E8:F8"/>
    <mergeCell ref="F2:I5"/>
  </mergeCells>
  <phoneticPr fontId="2" type="noConversion"/>
  <dataValidations count="1">
    <dataValidation type="list" allowBlank="1" showInputMessage="1" showErrorMessage="1" sqref="D9:D234">
      <formula1>$O$3:$O$4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8"/>
  <sheetViews>
    <sheetView workbookViewId="0">
      <selection activeCell="H9" sqref="H9:H15"/>
    </sheetView>
  </sheetViews>
  <sheetFormatPr defaultRowHeight="12.75" x14ac:dyDescent="0.2"/>
  <cols>
    <col min="1" max="1" width="3.28515625" customWidth="1"/>
    <col min="2" max="2" width="5.85546875" customWidth="1"/>
    <col min="3" max="8" width="17.85546875" customWidth="1"/>
    <col min="9" max="9" width="12" style="113" customWidth="1"/>
    <col min="10" max="10" width="15.7109375" style="113" customWidth="1"/>
    <col min="11" max="11" width="12.42578125" style="115" customWidth="1"/>
    <col min="12" max="12" width="14.140625" style="114" customWidth="1"/>
    <col min="13" max="13" width="2.28515625" customWidth="1"/>
    <col min="14" max="14" width="7.5703125" customWidth="1"/>
    <col min="15" max="20" width="17.85546875" customWidth="1"/>
    <col min="22" max="23" width="13" customWidth="1"/>
    <col min="24" max="24" width="11.85546875" customWidth="1"/>
    <col min="25" max="26" width="12.42578125" customWidth="1"/>
  </cols>
  <sheetData>
    <row r="1" spans="2:28" x14ac:dyDescent="0.2">
      <c r="G1" s="110" t="s">
        <v>107</v>
      </c>
      <c r="H1" s="110"/>
    </row>
    <row r="2" spans="2:28" x14ac:dyDescent="0.2">
      <c r="G2" s="110"/>
      <c r="H2" s="110"/>
    </row>
    <row r="3" spans="2:28" s="118" customFormat="1" ht="20.25" x14ac:dyDescent="0.3">
      <c r="B3" s="392" t="s">
        <v>115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N3" s="393" t="s">
        <v>116</v>
      </c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8" ht="50.25" customHeight="1" x14ac:dyDescent="0.2">
      <c r="B4" s="119" t="s">
        <v>88</v>
      </c>
      <c r="C4" s="119" t="s">
        <v>112</v>
      </c>
      <c r="D4" s="119" t="s">
        <v>113</v>
      </c>
      <c r="E4" s="119" t="s">
        <v>114</v>
      </c>
      <c r="F4" s="119" t="s">
        <v>113</v>
      </c>
      <c r="G4" s="119" t="s">
        <v>108</v>
      </c>
      <c r="H4" s="119" t="s">
        <v>86</v>
      </c>
      <c r="I4" s="119" t="s">
        <v>119</v>
      </c>
      <c r="J4" s="119" t="s">
        <v>110</v>
      </c>
      <c r="K4" s="119" t="s">
        <v>36</v>
      </c>
      <c r="L4" s="119" t="s">
        <v>111</v>
      </c>
      <c r="N4" s="124" t="s">
        <v>88</v>
      </c>
      <c r="O4" s="124" t="s">
        <v>112</v>
      </c>
      <c r="P4" s="124" t="s">
        <v>113</v>
      </c>
      <c r="Q4" s="124" t="s">
        <v>114</v>
      </c>
      <c r="R4" s="124" t="s">
        <v>113</v>
      </c>
      <c r="S4" s="124" t="s">
        <v>108</v>
      </c>
      <c r="T4" s="124" t="s">
        <v>86</v>
      </c>
      <c r="U4" s="124" t="s">
        <v>117</v>
      </c>
      <c r="V4" s="124" t="s">
        <v>118</v>
      </c>
      <c r="W4" s="124" t="s">
        <v>109</v>
      </c>
      <c r="X4" s="124" t="s">
        <v>110</v>
      </c>
      <c r="Y4" s="124" t="s">
        <v>36</v>
      </c>
      <c r="Z4" s="124" t="s">
        <v>111</v>
      </c>
    </row>
    <row r="5" spans="2:28" x14ac:dyDescent="0.2">
      <c r="B5" s="120">
        <v>1</v>
      </c>
      <c r="C5" s="120" t="str">
        <f>+'20 km Ride - Section 1'!B31</f>
        <v xml:space="preserve">Debbie Austin </v>
      </c>
      <c r="D5" s="120" t="str">
        <f>+'20 km Ride - Section 1'!C31</f>
        <v xml:space="preserve">Clancey 0439 </v>
      </c>
      <c r="E5" s="120" t="str">
        <f>+'20 km Ride - Section 1'!D31</f>
        <v xml:space="preserve">Mandy Organ </v>
      </c>
      <c r="F5" s="120" t="str">
        <f>+'20 km Ride - Section 1'!E31</f>
        <v xml:space="preserve">Tintagel Maestro 0542 </v>
      </c>
      <c r="G5" s="120" t="str">
        <f>+'20 km Ride - Section 1'!F31</f>
        <v>Rooks Not Crooks</v>
      </c>
      <c r="H5" s="120" t="str">
        <f>+'20 km Ride - Section 1'!G31</f>
        <v xml:space="preserve">Tallarook FRC </v>
      </c>
      <c r="I5" s="121">
        <f>IF('20 km Ride - Section 1'!R31="ELIMINATED",'20 km Ride - Section 1'!R31,+'20 km Ride - Section 1'!Q31+'20 km Ride - Section 1'!R31)</f>
        <v>4</v>
      </c>
      <c r="J5" s="120">
        <f>+'20 km Ride - Section 1'!S31</f>
        <v>160</v>
      </c>
      <c r="K5" s="122">
        <f>+'20 km Ride - Section 1'!W31</f>
        <v>15.600000000000001</v>
      </c>
      <c r="L5" s="123">
        <f>IF(K5="ELIMINATED",K5,+J5-I5-K5)</f>
        <v>140.4</v>
      </c>
      <c r="N5" s="125" t="e">
        <f>VLOOKUP(S5,'10 km Ride - Section 1'!F31:F53,2,FALSE)</f>
        <v>#REF!</v>
      </c>
      <c r="O5" s="125" t="e">
        <f>VLOOKUP($N5,'10 km Ride - Section 1'!$A$31:$G$52,2,FALSE)</f>
        <v>#REF!</v>
      </c>
      <c r="P5" s="125" t="e">
        <f>VLOOKUP($N5,'10 km Ride - Section 1'!$A$31:$G$52,3,FALSE)</f>
        <v>#REF!</v>
      </c>
      <c r="Q5" s="125" t="e">
        <f>VLOOKUP($N5,'10 km Ride - Section 1'!$A$31:$G$52,4,FALSE)</f>
        <v>#REF!</v>
      </c>
      <c r="R5" s="125" t="e">
        <f>VLOOKUP($N5,'10 km Ride - Section 1'!$A$31:$G$52,5,FALSE)</f>
        <v>#REF!</v>
      </c>
      <c r="S5" s="125" t="str">
        <f>+G5</f>
        <v>Rooks Not Crooks</v>
      </c>
      <c r="T5" s="125" t="str">
        <f>+H5</f>
        <v xml:space="preserve">Tallarook FRC </v>
      </c>
      <c r="U5" s="125" t="e">
        <f>VLOOKUP($N5,'10 km Ride - Section 1'!$A$31:$W$52,18,FALSE)</f>
        <v>#REF!</v>
      </c>
      <c r="V5" s="125" t="e">
        <f>VLOOKUP($N5,'10 km Ride - Section 1'!$A$31:$W$52,19,FALSE)</f>
        <v>#REF!</v>
      </c>
      <c r="W5" s="125" t="e">
        <f t="shared" ref="W5:W69" si="0">IF(U5="ELIMINATED", U5,IF(V5="ELIMINATED", V5,U5+V5))</f>
        <v>#REF!</v>
      </c>
      <c r="X5" s="125" t="e">
        <f>VLOOKUP($N5,'10 km Ride - Section 1'!$A$31:$W$52,20,FALSE)</f>
        <v>#REF!</v>
      </c>
      <c r="Y5" s="125" t="e">
        <f>VLOOKUP($N5,'10 km Ride - Section 1'!$A$31:$W$52,24,FALSE)</f>
        <v>#REF!</v>
      </c>
      <c r="Z5" s="125" t="e">
        <f>IF(W5="ELIMINATED",W5,X5-W5-Y5)</f>
        <v>#REF!</v>
      </c>
      <c r="AA5" s="113"/>
      <c r="AB5" s="113"/>
    </row>
    <row r="6" spans="2:28" x14ac:dyDescent="0.2">
      <c r="B6" s="120">
        <v>2</v>
      </c>
      <c r="C6" s="120" t="str">
        <f>+'20 km Ride - Section 1'!B32</f>
        <v>Samantha Marr</v>
      </c>
      <c r="D6" s="120" t="str">
        <f>+'20 km Ride - Section 1'!C32</f>
        <v xml:space="preserve">Squirrel Creek Heart Breaker 15125 </v>
      </c>
      <c r="E6" s="120" t="str">
        <f>+'20 km Ride - Section 1'!D32</f>
        <v xml:space="preserve">Jessica Marr </v>
      </c>
      <c r="F6" s="120" t="str">
        <f>+'20 km Ride - Section 1'!E32</f>
        <v xml:space="preserve">Samling Park Max Smart 15510  </v>
      </c>
      <c r="G6" s="120" t="str">
        <f>+'20 km Ride - Section 1'!F32</f>
        <v>Scruffy's Superstars</v>
      </c>
      <c r="H6" s="120" t="str">
        <f>+'20 km Ride - Section 1'!G32</f>
        <v xml:space="preserve">Seymour Dressage &amp; SJ Club </v>
      </c>
      <c r="I6" s="121">
        <f>IF('20 km Ride - Section 1'!R32="ELIMINATED",'20 km Ride - Section 1'!R32,+'20 km Ride - Section 1'!Q32+'20 km Ride - Section 1'!R32)</f>
        <v>36</v>
      </c>
      <c r="J6" s="120">
        <f>+'20 km Ride - Section 1'!S32</f>
        <v>29</v>
      </c>
      <c r="K6" s="122">
        <f>+'20 km Ride - Section 1'!W32</f>
        <v>0</v>
      </c>
      <c r="L6" s="123">
        <f t="shared" ref="L6:L69" si="1">IF(K6="ELIMINATED",K6,+J6-I6-K6)</f>
        <v>-7</v>
      </c>
      <c r="N6" s="125" t="e">
        <f>VLOOKUP(S6,'10 km Ride - Section 1'!F32:F53,2,FALSE)</f>
        <v>#REF!</v>
      </c>
      <c r="O6" s="125" t="e">
        <f>VLOOKUP($N6,'10 km Ride - Section 1'!$A$31:$G$52,2,FALSE)</f>
        <v>#REF!</v>
      </c>
      <c r="P6" s="125" t="e">
        <f>VLOOKUP($N6,'10 km Ride - Section 1'!$A$31:$G$52,3,FALSE)</f>
        <v>#REF!</v>
      </c>
      <c r="Q6" s="125" t="e">
        <f>VLOOKUP($N6,'10 km Ride - Section 1'!$A$31:$G$52,4,FALSE)</f>
        <v>#REF!</v>
      </c>
      <c r="R6" s="125" t="e">
        <f>VLOOKUP($N6,'10 km Ride - Section 1'!$A$31:$G$52,5,FALSE)</f>
        <v>#REF!</v>
      </c>
      <c r="S6" s="125" t="str">
        <f t="shared" ref="S6:S69" si="2">+G6</f>
        <v>Scruffy's Superstars</v>
      </c>
      <c r="T6" s="125" t="str">
        <f t="shared" ref="T6:T69" si="3">+H6</f>
        <v xml:space="preserve">Seymour Dressage &amp; SJ Club </v>
      </c>
      <c r="U6" s="125" t="e">
        <f>VLOOKUP($N6,'10 km Ride - Section 1'!$A$31:$W$52,18,FALSE)</f>
        <v>#REF!</v>
      </c>
      <c r="V6" s="125" t="e">
        <f>VLOOKUP($N6,'10 km Ride - Section 1'!$A$31:$W$52,19,FALSE)</f>
        <v>#REF!</v>
      </c>
      <c r="W6" s="125" t="e">
        <f t="shared" si="0"/>
        <v>#REF!</v>
      </c>
      <c r="X6" s="125" t="e">
        <f>VLOOKUP($N6,'10 km Ride - Section 1'!$A$31:$W$52,20,FALSE)</f>
        <v>#REF!</v>
      </c>
      <c r="Y6" s="125" t="e">
        <f>VLOOKUP($N6,'10 km Ride - Section 1'!$A$31:$W$52,24,FALSE)</f>
        <v>#REF!</v>
      </c>
      <c r="Z6" s="125" t="e">
        <f t="shared" ref="Z6:Z69" si="4">IF(W6="ELIMINATED",W6,X6-W6-Y6)</f>
        <v>#REF!</v>
      </c>
      <c r="AA6" s="113"/>
      <c r="AB6" s="113"/>
    </row>
    <row r="7" spans="2:28" x14ac:dyDescent="0.2">
      <c r="B7" s="120">
        <v>3</v>
      </c>
      <c r="C7" s="120" t="str">
        <f>+'20 km Ride - Section 1'!B33</f>
        <v xml:space="preserve">Marley Duncan </v>
      </c>
      <c r="D7" s="120" t="str">
        <f>+'20 km Ride - Section 1'!C33</f>
        <v xml:space="preserve">Jazz It Up 8211 </v>
      </c>
      <c r="E7" s="120" t="str">
        <f>+'20 km Ride - Section 1'!D33</f>
        <v xml:space="preserve">Karen Costello </v>
      </c>
      <c r="F7" s="120" t="str">
        <f>+'20 km Ride - Section 1'!E33</f>
        <v xml:space="preserve">Jarickni Fernando 2140 </v>
      </c>
      <c r="G7" s="120" t="str">
        <f>+'20 km Ride - Section 1'!F33</f>
        <v>A Family Affair Plus One</v>
      </c>
      <c r="H7" s="120" t="str">
        <f>+'20 km Ride - Section 1'!G33</f>
        <v xml:space="preserve">Beveridge RC </v>
      </c>
      <c r="I7" s="121">
        <f>IF('20 km Ride - Section 1'!R33="ELIMINATED",'20 km Ride - Section 1'!R33,+'20 km Ride - Section 1'!Q33+'20 km Ride - Section 1'!R33)</f>
        <v>2</v>
      </c>
      <c r="J7" s="120">
        <f>+'20 km Ride - Section 1'!S33</f>
        <v>54</v>
      </c>
      <c r="K7" s="122">
        <f>+'20 km Ride - Section 1'!W33</f>
        <v>0</v>
      </c>
      <c r="L7" s="123">
        <f t="shared" si="1"/>
        <v>52</v>
      </c>
      <c r="N7" s="125" t="e">
        <f>VLOOKUP(S7,'10 km Ride - Section 1'!F33:F53,2,FALSE)</f>
        <v>#REF!</v>
      </c>
      <c r="O7" s="125" t="e">
        <f>VLOOKUP($N7,'10 km Ride - Section 1'!$A$31:$G$52,2,FALSE)</f>
        <v>#REF!</v>
      </c>
      <c r="P7" s="125" t="e">
        <f>VLOOKUP($N7,'10 km Ride - Section 1'!$A$31:$G$52,3,FALSE)</f>
        <v>#REF!</v>
      </c>
      <c r="Q7" s="125" t="e">
        <f>VLOOKUP($N7,'10 km Ride - Section 1'!$A$31:$G$52,4,FALSE)</f>
        <v>#REF!</v>
      </c>
      <c r="R7" s="125" t="e">
        <f>VLOOKUP($N7,'10 km Ride - Section 1'!$A$31:$G$52,5,FALSE)</f>
        <v>#REF!</v>
      </c>
      <c r="S7" s="125" t="str">
        <f t="shared" si="2"/>
        <v>A Family Affair Plus One</v>
      </c>
      <c r="T7" s="125" t="str">
        <f t="shared" si="3"/>
        <v xml:space="preserve">Beveridge RC </v>
      </c>
      <c r="U7" s="125" t="e">
        <f>VLOOKUP($N7,'10 km Ride - Section 1'!$A$31:$W$52,18,FALSE)</f>
        <v>#REF!</v>
      </c>
      <c r="V7" s="125" t="e">
        <f>VLOOKUP($N7,'10 km Ride - Section 1'!$A$31:$W$52,19,FALSE)</f>
        <v>#REF!</v>
      </c>
      <c r="W7" s="125" t="e">
        <f t="shared" si="0"/>
        <v>#REF!</v>
      </c>
      <c r="X7" s="125" t="e">
        <f>VLOOKUP($N7,'10 km Ride - Section 1'!$A$31:$W$52,20,FALSE)</f>
        <v>#REF!</v>
      </c>
      <c r="Y7" s="125" t="e">
        <f>VLOOKUP($N7,'10 km Ride - Section 1'!$A$31:$W$52,24,FALSE)</f>
        <v>#REF!</v>
      </c>
      <c r="Z7" s="125" t="e">
        <f t="shared" si="4"/>
        <v>#REF!</v>
      </c>
      <c r="AA7" s="113"/>
      <c r="AB7" s="113"/>
    </row>
    <row r="8" spans="2:28" x14ac:dyDescent="0.2">
      <c r="B8" s="120">
        <v>4</v>
      </c>
      <c r="C8" s="120">
        <f>+'20 km Ride - Section 1'!B34</f>
        <v>0</v>
      </c>
      <c r="D8" s="120">
        <f>+'20 km Ride - Section 1'!C34</f>
        <v>0</v>
      </c>
      <c r="E8" s="120">
        <f>+'20 km Ride - Section 1'!D34</f>
        <v>0</v>
      </c>
      <c r="F8" s="120">
        <f>+'20 km Ride - Section 1'!E34</f>
        <v>0</v>
      </c>
      <c r="G8" s="120">
        <f>+'20 km Ride - Section 1'!F34</f>
        <v>0</v>
      </c>
      <c r="H8" s="120">
        <f>+'20 km Ride - Section 1'!G34</f>
        <v>0</v>
      </c>
      <c r="I8" s="121">
        <f>IF('20 km Ride - Section 1'!R34="ELIMINATED",'20 km Ride - Section 1'!R34,+'20 km Ride - Section 1'!Q34+'20 km Ride - Section 1'!R34)</f>
        <v>0</v>
      </c>
      <c r="J8" s="120">
        <f>+'20 km Ride - Section 1'!S34</f>
        <v>0</v>
      </c>
      <c r="K8" s="122">
        <f>+'20 km Ride - Section 1'!W34</f>
        <v>0</v>
      </c>
      <c r="L8" s="123">
        <f t="shared" si="1"/>
        <v>0</v>
      </c>
      <c r="N8" s="125" t="e">
        <f>VLOOKUP(S8,'10 km Ride - Section 1'!F35:F53,2,FALSE)</f>
        <v>#N/A</v>
      </c>
      <c r="O8" s="125" t="e">
        <f>VLOOKUP($N8,'10 km Ride - Section 1'!$A$31:$G$52,2,FALSE)</f>
        <v>#N/A</v>
      </c>
      <c r="P8" s="125" t="e">
        <f>VLOOKUP($N8,'10 km Ride - Section 1'!$A$31:$G$52,3,FALSE)</f>
        <v>#N/A</v>
      </c>
      <c r="Q8" s="125" t="e">
        <f>VLOOKUP($N8,'10 km Ride - Section 1'!$A$31:$G$52,4,FALSE)</f>
        <v>#N/A</v>
      </c>
      <c r="R8" s="125" t="e">
        <f>VLOOKUP($N8,'10 km Ride - Section 1'!$A$31:$G$52,5,FALSE)</f>
        <v>#N/A</v>
      </c>
      <c r="S8" s="125">
        <f t="shared" si="2"/>
        <v>0</v>
      </c>
      <c r="T8" s="125">
        <f t="shared" si="3"/>
        <v>0</v>
      </c>
      <c r="U8" s="125" t="e">
        <f>VLOOKUP($N8,'10 km Ride - Section 1'!$A$31:$W$52,18,FALSE)</f>
        <v>#N/A</v>
      </c>
      <c r="V8" s="125" t="e">
        <f>VLOOKUP($N8,'10 km Ride - Section 1'!$A$31:$W$52,19,FALSE)</f>
        <v>#N/A</v>
      </c>
      <c r="W8" s="125" t="e">
        <f t="shared" si="0"/>
        <v>#N/A</v>
      </c>
      <c r="X8" s="125" t="e">
        <f>VLOOKUP($N8,'10 km Ride - Section 1'!$A$31:$W$52,20,FALSE)</f>
        <v>#N/A</v>
      </c>
      <c r="Y8" s="125" t="e">
        <f>VLOOKUP($N8,'10 km Ride - Section 1'!$A$31:$W$52,24,FALSE)</f>
        <v>#N/A</v>
      </c>
      <c r="Z8" s="125" t="e">
        <f t="shared" si="4"/>
        <v>#N/A</v>
      </c>
      <c r="AA8" s="113"/>
      <c r="AB8" s="113"/>
    </row>
    <row r="9" spans="2:28" x14ac:dyDescent="0.2">
      <c r="B9" s="120">
        <v>5</v>
      </c>
      <c r="C9" s="120" t="str">
        <f>+'20 km Ride - Section 2'!B35</f>
        <v>Tracey Doolan</v>
      </c>
      <c r="D9" s="120" t="str">
        <f>+'20 km Ride - Section 2'!C35</f>
        <v>The Bomb 8535</v>
      </c>
      <c r="E9" s="120" t="str">
        <f>+'20 km Ride - Section 2'!D35</f>
        <v>Lisa North</v>
      </c>
      <c r="F9" s="120" t="str">
        <f>+'20 km Ride - Section 2'!E35</f>
        <v>Angus 15032</v>
      </c>
      <c r="G9" s="120">
        <f>+'20 km Ride - Section 1'!F35</f>
        <v>0</v>
      </c>
      <c r="H9" s="120">
        <f>+'20 km Ride - Section 1'!G35</f>
        <v>0</v>
      </c>
      <c r="I9" s="121">
        <f>IF('20 km Ride - Section 1'!R35="ELIMINATED",'20 km Ride - Section 1'!R35,+'20 km Ride - Section 1'!Q35+'20 km Ride - Section 1'!R35)</f>
        <v>0</v>
      </c>
      <c r="J9" s="120">
        <f>+'20 km Ride - Section 1'!S35</f>
        <v>0</v>
      </c>
      <c r="K9" s="122">
        <f>+'20 km Ride - Section 1'!W35</f>
        <v>0</v>
      </c>
      <c r="L9" s="123">
        <f t="shared" si="1"/>
        <v>0</v>
      </c>
      <c r="N9" s="125" t="e">
        <f>VLOOKUP(S9,'10 km Ride - Section 1'!F36:F53,2,FALSE)</f>
        <v>#N/A</v>
      </c>
      <c r="O9" s="125" t="e">
        <f>VLOOKUP($N9,'10 km Ride - Section 1'!$A$31:$G$52,2,FALSE)</f>
        <v>#N/A</v>
      </c>
      <c r="P9" s="125" t="e">
        <f>VLOOKUP($N9,'10 km Ride - Section 1'!$A$31:$G$52,3,FALSE)</f>
        <v>#N/A</v>
      </c>
      <c r="Q9" s="125" t="e">
        <f>VLOOKUP($N9,'10 km Ride - Section 1'!$A$31:$G$52,4,FALSE)</f>
        <v>#N/A</v>
      </c>
      <c r="R9" s="125" t="e">
        <f>VLOOKUP($N9,'10 km Ride - Section 1'!$A$31:$G$52,5,FALSE)</f>
        <v>#N/A</v>
      </c>
      <c r="S9" s="125">
        <f t="shared" si="2"/>
        <v>0</v>
      </c>
      <c r="T9" s="125">
        <f t="shared" si="3"/>
        <v>0</v>
      </c>
      <c r="U9" s="125" t="e">
        <f>VLOOKUP($N9,'10 km Ride - Section 1'!$A$31:$W$52,18,FALSE)</f>
        <v>#N/A</v>
      </c>
      <c r="V9" s="125" t="e">
        <f>VLOOKUP($N9,'10 km Ride - Section 1'!$A$31:$W$52,19,FALSE)</f>
        <v>#N/A</v>
      </c>
      <c r="W9" s="125" t="e">
        <f t="shared" si="0"/>
        <v>#N/A</v>
      </c>
      <c r="X9" s="125" t="e">
        <f>VLOOKUP($N9,'10 km Ride - Section 1'!$A$31:$W$52,20,FALSE)</f>
        <v>#N/A</v>
      </c>
      <c r="Y9" s="125" t="e">
        <f>VLOOKUP($N9,'10 km Ride - Section 1'!$A$31:$W$52,24,FALSE)</f>
        <v>#N/A</v>
      </c>
      <c r="Z9" s="125" t="e">
        <f t="shared" si="4"/>
        <v>#N/A</v>
      </c>
      <c r="AA9" s="113"/>
      <c r="AB9" s="113"/>
    </row>
    <row r="10" spans="2:28" x14ac:dyDescent="0.2">
      <c r="B10" s="120">
        <v>6</v>
      </c>
      <c r="C10" s="120" t="str">
        <f>+'20 km Ride - Section 1'!B36</f>
        <v xml:space="preserve">Jennifer Philpotts </v>
      </c>
      <c r="D10" s="120" t="str">
        <f>+'20 km Ride - Section 1'!C36</f>
        <v xml:space="preserve">Leawarra Grace 0355 </v>
      </c>
      <c r="E10" s="120" t="str">
        <f>+'20 km Ride - Section 1'!D36</f>
        <v xml:space="preserve">Marilyn Miller </v>
      </c>
      <c r="F10" s="120" t="str">
        <f>+'20 km Ride - Section 1'!E36</f>
        <v xml:space="preserve">Grantasia 7467  </v>
      </c>
      <c r="G10" s="120" t="str">
        <f>+'20 km Ride - Section 1'!F36</f>
        <v>Wandering Yacks</v>
      </c>
      <c r="H10" s="120" t="str">
        <f>+'20 km Ride - Section 1'!G36</f>
        <v xml:space="preserve">Yackandandah RC </v>
      </c>
      <c r="I10" s="121">
        <f>IF('20 km Ride - Section 1'!R36="ELIMINATED",'20 km Ride - Section 1'!R36,+'20 km Ride - Section 1'!Q36+'20 km Ride - Section 1'!R36)</f>
        <v>14</v>
      </c>
      <c r="J10" s="120">
        <f>+'20 km Ride - Section 1'!S36</f>
        <v>117</v>
      </c>
      <c r="K10" s="122">
        <f>+'20 km Ride - Section 1'!W36</f>
        <v>0</v>
      </c>
      <c r="L10" s="123">
        <f t="shared" si="1"/>
        <v>103</v>
      </c>
      <c r="N10" s="125" t="e">
        <f>VLOOKUP(S10,'10 km Ride - Section 1'!F37:F53,2,FALSE)</f>
        <v>#N/A</v>
      </c>
      <c r="O10" s="125" t="e">
        <f>VLOOKUP($N10,'10 km Ride - Section 1'!$A$31:$G$52,2,FALSE)</f>
        <v>#N/A</v>
      </c>
      <c r="P10" s="125" t="e">
        <f>VLOOKUP($N10,'10 km Ride - Section 1'!$A$31:$G$52,3,FALSE)</f>
        <v>#N/A</v>
      </c>
      <c r="Q10" s="125" t="e">
        <f>VLOOKUP($N10,'10 km Ride - Section 1'!$A$31:$G$52,4,FALSE)</f>
        <v>#N/A</v>
      </c>
      <c r="R10" s="125" t="e">
        <f>VLOOKUP($N10,'10 km Ride - Section 1'!$A$31:$G$52,5,FALSE)</f>
        <v>#N/A</v>
      </c>
      <c r="S10" s="125" t="str">
        <f t="shared" si="2"/>
        <v>Wandering Yacks</v>
      </c>
      <c r="T10" s="125" t="str">
        <f t="shared" si="3"/>
        <v xml:space="preserve">Yackandandah RC </v>
      </c>
      <c r="U10" s="125" t="e">
        <f>VLOOKUP($N10,'10 km Ride - Section 1'!$A$31:$W$52,18,FALSE)</f>
        <v>#N/A</v>
      </c>
      <c r="V10" s="125" t="e">
        <f>VLOOKUP($N10,'10 km Ride - Section 1'!$A$31:$W$52,19,FALSE)</f>
        <v>#N/A</v>
      </c>
      <c r="W10" s="125" t="e">
        <f t="shared" si="0"/>
        <v>#N/A</v>
      </c>
      <c r="X10" s="125" t="e">
        <f>VLOOKUP($N10,'10 km Ride - Section 1'!$A$31:$W$52,20,FALSE)</f>
        <v>#N/A</v>
      </c>
      <c r="Y10" s="125" t="e">
        <f>VLOOKUP($N10,'10 km Ride - Section 1'!$A$31:$W$52,24,FALSE)</f>
        <v>#N/A</v>
      </c>
      <c r="Z10" s="125" t="e">
        <f t="shared" si="4"/>
        <v>#N/A</v>
      </c>
      <c r="AA10" s="113"/>
      <c r="AB10" s="113"/>
    </row>
    <row r="11" spans="2:28" x14ac:dyDescent="0.2">
      <c r="B11" s="120">
        <v>7</v>
      </c>
      <c r="C11" s="120" t="str">
        <f>+'20 km Ride - Section 1'!B37</f>
        <v xml:space="preserve">Stuart McKay </v>
      </c>
      <c r="D11" s="120" t="str">
        <f>+'20 km Ride - Section 1'!C37</f>
        <v>Ruperdoo 15558</v>
      </c>
      <c r="E11" s="120" t="str">
        <f>+'20 km Ride - Section 1'!D37</f>
        <v xml:space="preserve">Jessie Karp </v>
      </c>
      <c r="F11" s="120" t="str">
        <f>+'20 km Ride - Section 1'!E37</f>
        <v xml:space="preserve">All's Well 14597 </v>
      </c>
      <c r="G11" s="120" t="str">
        <f>+'20 km Ride - Section 1'!F37</f>
        <v>Warranooke Wanderers</v>
      </c>
      <c r="H11" s="120" t="str">
        <f>+'20 km Ride - Section 1'!G37</f>
        <v xml:space="preserve">Warranooke RC </v>
      </c>
      <c r="I11" s="121">
        <f>IF('20 km Ride - Section 1'!R37="ELIMINATED",'20 km Ride - Section 1'!R37,+'20 km Ride - Section 1'!Q37+'20 km Ride - Section 1'!R37)</f>
        <v>9</v>
      </c>
      <c r="J11" s="120">
        <f>+'20 km Ride - Section 1'!S37</f>
        <v>119</v>
      </c>
      <c r="K11" s="122">
        <f>+'20 km Ride - Section 1'!W37</f>
        <v>0</v>
      </c>
      <c r="L11" s="123">
        <f t="shared" si="1"/>
        <v>110</v>
      </c>
      <c r="N11" s="125" t="e">
        <f>VLOOKUP(S11,'10 km Ride - Section 1'!F38:F53,2,FALSE)</f>
        <v>#N/A</v>
      </c>
      <c r="O11" s="125" t="e">
        <f>VLOOKUP($N11,'10 km Ride - Section 1'!$A$31:$G$52,2,FALSE)</f>
        <v>#N/A</v>
      </c>
      <c r="P11" s="125" t="e">
        <f>VLOOKUP($N11,'10 km Ride - Section 1'!$A$31:$G$52,3,FALSE)</f>
        <v>#N/A</v>
      </c>
      <c r="Q11" s="125" t="e">
        <f>VLOOKUP($N11,'10 km Ride - Section 1'!$A$31:$G$52,4,FALSE)</f>
        <v>#N/A</v>
      </c>
      <c r="R11" s="125" t="e">
        <f>VLOOKUP($N11,'10 km Ride - Section 1'!$A$31:$G$52,5,FALSE)</f>
        <v>#N/A</v>
      </c>
      <c r="S11" s="125" t="str">
        <f t="shared" si="2"/>
        <v>Warranooke Wanderers</v>
      </c>
      <c r="T11" s="125" t="str">
        <f t="shared" si="3"/>
        <v xml:space="preserve">Warranooke RC </v>
      </c>
      <c r="U11" s="125" t="e">
        <f>VLOOKUP($N11,'10 km Ride - Section 1'!$A$31:$W$52,18,FALSE)</f>
        <v>#N/A</v>
      </c>
      <c r="V11" s="125" t="e">
        <f>VLOOKUP($N11,'10 km Ride - Section 1'!$A$31:$W$52,19,FALSE)</f>
        <v>#N/A</v>
      </c>
      <c r="W11" s="125" t="e">
        <f t="shared" si="0"/>
        <v>#N/A</v>
      </c>
      <c r="X11" s="125" t="e">
        <f>VLOOKUP($N11,'10 km Ride - Section 1'!$A$31:$W$52,20,FALSE)</f>
        <v>#N/A</v>
      </c>
      <c r="Y11" s="125" t="e">
        <f>VLOOKUP($N11,'10 km Ride - Section 1'!$A$31:$W$52,24,FALSE)</f>
        <v>#N/A</v>
      </c>
      <c r="Z11" s="125" t="e">
        <f t="shared" si="4"/>
        <v>#N/A</v>
      </c>
      <c r="AA11" s="113"/>
      <c r="AB11" s="113"/>
    </row>
    <row r="12" spans="2:28" x14ac:dyDescent="0.2">
      <c r="B12" s="120">
        <v>8</v>
      </c>
      <c r="C12" s="120" t="str">
        <f>+'20 km Ride - Section 1'!B38</f>
        <v xml:space="preserve">Bev Edward </v>
      </c>
      <c r="D12" s="120" t="str">
        <f>+'20 km Ride - Section 1'!C38</f>
        <v xml:space="preserve">Doungle Reaction 12606 </v>
      </c>
      <c r="E12" s="120" t="str">
        <f>+'20 km Ride - Section 1'!D38</f>
        <v xml:space="preserve">Sharlee Connley </v>
      </c>
      <c r="F12" s="120" t="str">
        <f>+'20 km Ride - Section 1'!E38</f>
        <v xml:space="preserve">Radar 4809 </v>
      </c>
      <c r="G12" s="120" t="str">
        <f>+'20 km Ride - Section 1'!F38</f>
        <v>Yarck Yahoos</v>
      </c>
      <c r="H12" s="120" t="str">
        <f>+'20 km Ride - Section 1'!G38</f>
        <v xml:space="preserve">Yarck ARC </v>
      </c>
      <c r="I12" s="121">
        <f>IF('20 km Ride - Section 1'!R38="ELIMINATED",'20 km Ride - Section 1'!R38,+'20 km Ride - Section 1'!Q38+'20 km Ride - Section 1'!R38)</f>
        <v>9</v>
      </c>
      <c r="J12" s="120">
        <f>+'20 km Ride - Section 1'!S38</f>
        <v>136</v>
      </c>
      <c r="K12" s="122">
        <f>+'20 km Ride - Section 1'!W38</f>
        <v>0</v>
      </c>
      <c r="L12" s="123">
        <f t="shared" si="1"/>
        <v>127</v>
      </c>
      <c r="N12" s="125" t="e">
        <f>VLOOKUP(S12,'10 km Ride - Section 1'!F39:F53,2,FALSE)</f>
        <v>#N/A</v>
      </c>
      <c r="O12" s="125" t="e">
        <f>VLOOKUP($N12,'10 km Ride - Section 1'!$A$31:$G$52,2,FALSE)</f>
        <v>#N/A</v>
      </c>
      <c r="P12" s="125" t="e">
        <f>VLOOKUP($N12,'10 km Ride - Section 1'!$A$31:$G$52,3,FALSE)</f>
        <v>#N/A</v>
      </c>
      <c r="Q12" s="125" t="e">
        <f>VLOOKUP($N12,'10 km Ride - Section 1'!$A$31:$G$52,4,FALSE)</f>
        <v>#N/A</v>
      </c>
      <c r="R12" s="125" t="e">
        <f>VLOOKUP($N12,'10 km Ride - Section 1'!$A$31:$G$52,5,FALSE)</f>
        <v>#N/A</v>
      </c>
      <c r="S12" s="125" t="str">
        <f t="shared" si="2"/>
        <v>Yarck Yahoos</v>
      </c>
      <c r="T12" s="125" t="str">
        <f t="shared" si="3"/>
        <v xml:space="preserve">Yarck ARC </v>
      </c>
      <c r="U12" s="125" t="e">
        <f>VLOOKUP($N12,'10 km Ride - Section 1'!$A$31:$W$52,18,FALSE)</f>
        <v>#N/A</v>
      </c>
      <c r="V12" s="125" t="e">
        <f>VLOOKUP($N12,'10 km Ride - Section 1'!$A$31:$W$52,19,FALSE)</f>
        <v>#N/A</v>
      </c>
      <c r="W12" s="125" t="e">
        <f t="shared" si="0"/>
        <v>#N/A</v>
      </c>
      <c r="X12" s="125" t="e">
        <f>VLOOKUP($N12,'10 km Ride - Section 1'!$A$31:$W$52,20,FALSE)</f>
        <v>#N/A</v>
      </c>
      <c r="Y12" s="125" t="e">
        <f>VLOOKUP($N12,'10 km Ride - Section 1'!$A$31:$W$52,24,FALSE)</f>
        <v>#N/A</v>
      </c>
      <c r="Z12" s="125" t="e">
        <f t="shared" si="4"/>
        <v>#N/A</v>
      </c>
      <c r="AA12" s="113"/>
      <c r="AB12" s="113"/>
    </row>
    <row r="13" spans="2:28" x14ac:dyDescent="0.2">
      <c r="B13" s="120">
        <v>9</v>
      </c>
      <c r="C13" s="120" t="str">
        <f>+'20 km Ride - Section 1'!B39</f>
        <v xml:space="preserve">Annetta Newman </v>
      </c>
      <c r="D13" s="120" t="str">
        <f>+'20 km Ride - Section 1'!C39</f>
        <v xml:space="preserve">El Manteca Luminosa 7289 </v>
      </c>
      <c r="E13" s="120" t="str">
        <f>+'20 km Ride - Section 1'!D39</f>
        <v xml:space="preserve">Mandy Andrews </v>
      </c>
      <c r="F13" s="120" t="str">
        <f>+'20 km Ride - Section 1'!E39</f>
        <v xml:space="preserve">A’Bientot 9677 </v>
      </c>
      <c r="G13" s="120" t="str">
        <f>+'20 km Ride - Section 1'!F39</f>
        <v>Not Blonde, Not Blind</v>
      </c>
      <c r="H13" s="120" t="str">
        <f>+'20 km Ride - Section 1'!G39</f>
        <v xml:space="preserve">Bullengarook &amp; Dist ARC </v>
      </c>
      <c r="I13" s="121">
        <f>IF('20 km Ride - Section 1'!R39="ELIMINATED",'20 km Ride - Section 1'!R39,+'20 km Ride - Section 1'!Q39+'20 km Ride - Section 1'!R39)</f>
        <v>7</v>
      </c>
      <c r="J13" s="120">
        <f>+'20 km Ride - Section 1'!S39</f>
        <v>89</v>
      </c>
      <c r="K13" s="122">
        <f>+'20 km Ride - Section 1'!W39</f>
        <v>0</v>
      </c>
      <c r="L13" s="123">
        <f t="shared" si="1"/>
        <v>82</v>
      </c>
      <c r="N13" s="125" t="e">
        <f>VLOOKUP(S13,'10 km Ride - Section 1'!F40:F53,2,FALSE)</f>
        <v>#N/A</v>
      </c>
      <c r="O13" s="125" t="e">
        <f>VLOOKUP($N13,'10 km Ride - Section 1'!$A$31:$G$52,2,FALSE)</f>
        <v>#N/A</v>
      </c>
      <c r="P13" s="125" t="e">
        <f>VLOOKUP($N13,'10 km Ride - Section 1'!$A$31:$G$52,3,FALSE)</f>
        <v>#N/A</v>
      </c>
      <c r="Q13" s="125" t="e">
        <f>VLOOKUP($N13,'10 km Ride - Section 1'!$A$31:$G$52,4,FALSE)</f>
        <v>#N/A</v>
      </c>
      <c r="R13" s="125" t="e">
        <f>VLOOKUP($N13,'10 km Ride - Section 1'!$A$31:$G$52,5,FALSE)</f>
        <v>#N/A</v>
      </c>
      <c r="S13" s="125" t="str">
        <f t="shared" si="2"/>
        <v>Not Blonde, Not Blind</v>
      </c>
      <c r="T13" s="125" t="str">
        <f t="shared" si="3"/>
        <v xml:space="preserve">Bullengarook &amp; Dist ARC </v>
      </c>
      <c r="U13" s="125" t="e">
        <f>VLOOKUP($N13,'10 km Ride - Section 1'!$A$31:$W$52,18,FALSE)</f>
        <v>#N/A</v>
      </c>
      <c r="V13" s="125" t="e">
        <f>VLOOKUP($N13,'10 km Ride - Section 1'!$A$31:$W$52,19,FALSE)</f>
        <v>#N/A</v>
      </c>
      <c r="W13" s="125" t="e">
        <f t="shared" si="0"/>
        <v>#N/A</v>
      </c>
      <c r="X13" s="125" t="e">
        <f>VLOOKUP($N13,'10 km Ride - Section 1'!$A$31:$W$52,20,FALSE)</f>
        <v>#N/A</v>
      </c>
      <c r="Y13" s="125" t="e">
        <f>VLOOKUP($N13,'10 km Ride - Section 1'!$A$31:$W$52,24,FALSE)</f>
        <v>#N/A</v>
      </c>
      <c r="Z13" s="125" t="e">
        <f t="shared" si="4"/>
        <v>#N/A</v>
      </c>
      <c r="AA13" s="113"/>
      <c r="AB13" s="113"/>
    </row>
    <row r="14" spans="2:28" x14ac:dyDescent="0.2">
      <c r="B14" s="120">
        <v>10</v>
      </c>
      <c r="C14" s="120" t="str">
        <f>+'20 km Ride - Section 1'!B40</f>
        <v xml:space="preserve">Michelle Wintle </v>
      </c>
      <c r="D14" s="120" t="str">
        <f>+'20 km Ride - Section 1'!C40</f>
        <v xml:space="preserve">Remy 10161 </v>
      </c>
      <c r="E14" s="120" t="str">
        <f>+'20 km Ride - Section 1'!D40</f>
        <v xml:space="preserve">Jessica Eason </v>
      </c>
      <c r="F14" s="120" t="str">
        <f>+'20 km Ride - Section 1'!E40</f>
        <v xml:space="preserve">Kalingah Park Rio Lace 11438 </v>
      </c>
      <c r="G14" s="120" t="str">
        <f>+'20 km Ride - Section 1'!F40</f>
        <v>Anvil Park Bling it On</v>
      </c>
      <c r="H14" s="120" t="str">
        <f>+'20 km Ride - Section 1'!G40</f>
        <v xml:space="preserve">Anvil Park RC </v>
      </c>
      <c r="I14" s="121">
        <f>IF('20 km Ride - Section 1'!R40="ELIMINATED",'20 km Ride - Section 1'!R40,+'20 km Ride - Section 1'!Q40+'20 km Ride - Section 1'!R40)</f>
        <v>19</v>
      </c>
      <c r="J14" s="120">
        <f>+'20 km Ride - Section 1'!S40</f>
        <v>98</v>
      </c>
      <c r="K14" s="122">
        <f>+'20 km Ride - Section 1'!W40</f>
        <v>0</v>
      </c>
      <c r="L14" s="123">
        <f t="shared" si="1"/>
        <v>79</v>
      </c>
      <c r="N14" s="125" t="e">
        <f>VLOOKUP(S14,'10 km Ride - Section 1'!F41:F53,2,FALSE)</f>
        <v>#N/A</v>
      </c>
      <c r="O14" s="125" t="e">
        <f>VLOOKUP($N14,'10 km Ride - Section 1'!$A$31:$G$52,2,FALSE)</f>
        <v>#N/A</v>
      </c>
      <c r="P14" s="125" t="e">
        <f>VLOOKUP($N14,'10 km Ride - Section 1'!$A$31:$G$52,3,FALSE)</f>
        <v>#N/A</v>
      </c>
      <c r="Q14" s="125" t="e">
        <f>VLOOKUP($N14,'10 km Ride - Section 1'!$A$31:$G$52,4,FALSE)</f>
        <v>#N/A</v>
      </c>
      <c r="R14" s="125" t="e">
        <f>VLOOKUP($N14,'10 km Ride - Section 1'!$A$31:$G$52,5,FALSE)</f>
        <v>#N/A</v>
      </c>
      <c r="S14" s="125" t="str">
        <f t="shared" si="2"/>
        <v>Anvil Park Bling it On</v>
      </c>
      <c r="T14" s="125" t="str">
        <f t="shared" si="3"/>
        <v xml:space="preserve">Anvil Park RC </v>
      </c>
      <c r="U14" s="125" t="e">
        <f>VLOOKUP($N14,'10 km Ride - Section 1'!$A$31:$W$52,18,FALSE)</f>
        <v>#N/A</v>
      </c>
      <c r="V14" s="125" t="e">
        <f>VLOOKUP($N14,'10 km Ride - Section 1'!$A$31:$W$52,19,FALSE)</f>
        <v>#N/A</v>
      </c>
      <c r="W14" s="125" t="e">
        <f t="shared" si="0"/>
        <v>#N/A</v>
      </c>
      <c r="X14" s="125" t="e">
        <f>VLOOKUP($N14,'10 km Ride - Section 1'!$A$31:$W$52,20,FALSE)</f>
        <v>#N/A</v>
      </c>
      <c r="Y14" s="125" t="e">
        <f>VLOOKUP($N14,'10 km Ride - Section 1'!$A$31:$W$52,24,FALSE)</f>
        <v>#N/A</v>
      </c>
      <c r="Z14" s="125" t="e">
        <f t="shared" si="4"/>
        <v>#N/A</v>
      </c>
      <c r="AA14" s="113"/>
      <c r="AB14" s="113"/>
    </row>
    <row r="15" spans="2:28" x14ac:dyDescent="0.2">
      <c r="B15" s="120">
        <v>11</v>
      </c>
      <c r="C15" s="120" t="str">
        <f>+'20 km Ride - Section 1'!B41</f>
        <v xml:space="preserve">Jessica Smith </v>
      </c>
      <c r="D15" s="120" t="str">
        <f>+'20 km Ride - Section 1'!C41</f>
        <v xml:space="preserve">Planet Shaker 9922 </v>
      </c>
      <c r="E15" s="120" t="str">
        <f>+'20 km Ride - Section 1'!D41</f>
        <v xml:space="preserve">Kathryn Clark </v>
      </c>
      <c r="F15" s="120" t="str">
        <f>+'20 km Ride - Section 1'!E41</f>
        <v>Ascot Heath Super Nova 5915</v>
      </c>
      <c r="G15" s="120" t="str">
        <f>+'20 km Ride - Section 1'!F41</f>
        <v>Wealy Way Off Wombats</v>
      </c>
      <c r="H15" s="120" t="str">
        <f>+'20 km Ride - Section 1'!G41</f>
        <v xml:space="preserve">Trentham ARC </v>
      </c>
      <c r="I15" s="121">
        <f>IF('20 km Ride - Section 1'!R41="ELIMINATED",'20 km Ride - Section 1'!R41,+'20 km Ride - Section 1'!Q41+'20 km Ride - Section 1'!R41)</f>
        <v>0</v>
      </c>
      <c r="J15" s="120">
        <f>+'20 km Ride - Section 1'!S41</f>
        <v>117</v>
      </c>
      <c r="K15" s="122">
        <f>+'20 km Ride - Section 1'!W41</f>
        <v>2.34</v>
      </c>
      <c r="L15" s="123">
        <f t="shared" si="1"/>
        <v>114.66</v>
      </c>
      <c r="N15" s="125" t="e">
        <f>VLOOKUP(S15,'10 km Ride - Section 1'!F42:F53,2,FALSE)</f>
        <v>#N/A</v>
      </c>
      <c r="O15" s="125" t="e">
        <f>VLOOKUP($N15,'10 km Ride - Section 1'!$A$31:$G$52,2,FALSE)</f>
        <v>#N/A</v>
      </c>
      <c r="P15" s="125" t="e">
        <f>VLOOKUP($N15,'10 km Ride - Section 1'!$A$31:$G$52,3,FALSE)</f>
        <v>#N/A</v>
      </c>
      <c r="Q15" s="125" t="e">
        <f>VLOOKUP($N15,'10 km Ride - Section 1'!$A$31:$G$52,4,FALSE)</f>
        <v>#N/A</v>
      </c>
      <c r="R15" s="125" t="e">
        <f>VLOOKUP($N15,'10 km Ride - Section 1'!$A$31:$G$52,5,FALSE)</f>
        <v>#N/A</v>
      </c>
      <c r="S15" s="125" t="str">
        <f t="shared" si="2"/>
        <v>Wealy Way Off Wombats</v>
      </c>
      <c r="T15" s="125" t="str">
        <f t="shared" si="3"/>
        <v xml:space="preserve">Trentham ARC </v>
      </c>
      <c r="U15" s="125" t="e">
        <f>VLOOKUP($N15,'10 km Ride - Section 1'!$A$31:$W$52,18,FALSE)</f>
        <v>#N/A</v>
      </c>
      <c r="V15" s="125" t="e">
        <f>VLOOKUP($N15,'10 km Ride - Section 1'!$A$31:$W$52,19,FALSE)</f>
        <v>#N/A</v>
      </c>
      <c r="W15" s="125" t="e">
        <f t="shared" si="0"/>
        <v>#N/A</v>
      </c>
      <c r="X15" s="125" t="e">
        <f>VLOOKUP($N15,'10 km Ride - Section 1'!$A$31:$W$52,20,FALSE)</f>
        <v>#N/A</v>
      </c>
      <c r="Y15" s="125" t="e">
        <f>VLOOKUP($N15,'10 km Ride - Section 1'!$A$31:$W$52,24,FALSE)</f>
        <v>#N/A</v>
      </c>
      <c r="Z15" s="125" t="e">
        <f t="shared" si="4"/>
        <v>#N/A</v>
      </c>
      <c r="AA15" s="113"/>
      <c r="AB15" s="113"/>
    </row>
    <row r="16" spans="2:28" x14ac:dyDescent="0.2">
      <c r="B16" s="120">
        <v>12</v>
      </c>
      <c r="C16" s="120" t="str">
        <f>+'20 km Ride - Section 1'!B42</f>
        <v xml:space="preserve">Shelley East </v>
      </c>
      <c r="D16" s="120" t="str">
        <f>+'20 km Ride - Section 1'!C42</f>
        <v xml:space="preserve">Minus Twenty 14386 </v>
      </c>
      <c r="E16" s="120" t="str">
        <f>+'20 km Ride - Section 1'!D42</f>
        <v xml:space="preserve">Erika Tate </v>
      </c>
      <c r="F16" s="120" t="str">
        <f>+'20 km Ride - Section 1'!E42</f>
        <v xml:space="preserve">Apples 9874 </v>
      </c>
      <c r="G16" s="120" t="str">
        <f>+'20 km Ride - Section 1'!F42</f>
        <v>Monalong</v>
      </c>
      <c r="H16" s="120" t="str">
        <f>+'20 km Ride - Section 1'!G42</f>
        <v xml:space="preserve">Monash/Pyalong </v>
      </c>
      <c r="I16" s="121">
        <f>IF('20 km Ride - Section 1'!R42="ELIMINATED",'20 km Ride - Section 1'!R42,+'20 km Ride - Section 1'!Q42+'20 km Ride - Section 1'!R42)</f>
        <v>17</v>
      </c>
      <c r="J16" s="120">
        <f>+'20 km Ride - Section 1'!S42</f>
        <v>96</v>
      </c>
      <c r="K16" s="122">
        <f>+'20 km Ride - Section 1'!W42</f>
        <v>0</v>
      </c>
      <c r="L16" s="123">
        <f t="shared" si="1"/>
        <v>79</v>
      </c>
      <c r="N16" s="125" t="e">
        <f>VLOOKUP(S16,'10 km Ride - Section 1'!F43:F53,2,FALSE)</f>
        <v>#N/A</v>
      </c>
      <c r="O16" s="125" t="e">
        <f>VLOOKUP($N16,'10 km Ride - Section 1'!$A$31:$G$52,2,FALSE)</f>
        <v>#N/A</v>
      </c>
      <c r="P16" s="125" t="e">
        <f>VLOOKUP($N16,'10 km Ride - Section 1'!$A$31:$G$52,3,FALSE)</f>
        <v>#N/A</v>
      </c>
      <c r="Q16" s="125" t="e">
        <f>VLOOKUP($N16,'10 km Ride - Section 1'!$A$31:$G$52,4,FALSE)</f>
        <v>#N/A</v>
      </c>
      <c r="R16" s="125" t="e">
        <f>VLOOKUP($N16,'10 km Ride - Section 1'!$A$31:$G$52,5,FALSE)</f>
        <v>#N/A</v>
      </c>
      <c r="S16" s="125" t="str">
        <f t="shared" si="2"/>
        <v>Monalong</v>
      </c>
      <c r="T16" s="125" t="str">
        <f t="shared" si="3"/>
        <v xml:space="preserve">Monash/Pyalong </v>
      </c>
      <c r="U16" s="125" t="e">
        <f>VLOOKUP($N16,'10 km Ride - Section 1'!$A$31:$W$52,18,FALSE)</f>
        <v>#N/A</v>
      </c>
      <c r="V16" s="125" t="e">
        <f>VLOOKUP($N16,'10 km Ride - Section 1'!$A$31:$W$52,19,FALSE)</f>
        <v>#N/A</v>
      </c>
      <c r="W16" s="125" t="e">
        <f t="shared" si="0"/>
        <v>#N/A</v>
      </c>
      <c r="X16" s="125" t="e">
        <f>VLOOKUP($N16,'10 km Ride - Section 1'!$A$31:$W$52,20,FALSE)</f>
        <v>#N/A</v>
      </c>
      <c r="Y16" s="125" t="e">
        <f>VLOOKUP($N16,'10 km Ride - Section 1'!$A$31:$W$52,24,FALSE)</f>
        <v>#N/A</v>
      </c>
      <c r="Z16" s="125" t="e">
        <f t="shared" si="4"/>
        <v>#N/A</v>
      </c>
      <c r="AA16" s="113"/>
      <c r="AB16" s="113"/>
    </row>
    <row r="17" spans="2:28" x14ac:dyDescent="0.2">
      <c r="B17" s="120">
        <v>13</v>
      </c>
      <c r="C17" s="120" t="str">
        <f>+'20 km Ride - Section 1'!B43</f>
        <v xml:space="preserve">Kerry Tyler </v>
      </c>
      <c r="D17" s="120" t="str">
        <f>+'20 km Ride - Section 1'!C43</f>
        <v xml:space="preserve">Quamby Park Tokai 5724 </v>
      </c>
      <c r="E17" s="120" t="str">
        <f>+'20 km Ride - Section 1'!D43</f>
        <v xml:space="preserve">Melody Pappin </v>
      </c>
      <c r="F17" s="120" t="str">
        <f>+'20 km Ride - Section 1'!E43</f>
        <v xml:space="preserve">Bobby Be Good 5405 </v>
      </c>
      <c r="G17" s="120" t="str">
        <f>+'20 km Ride - Section 1'!F43</f>
        <v>Boozy Bruce's and the Babes</v>
      </c>
      <c r="H17" s="120" t="str">
        <f>+'20 km Ride - Section 1'!G43</f>
        <v xml:space="preserve">Echuca &amp; Dist ARC </v>
      </c>
      <c r="I17" s="121">
        <f>IF('20 km Ride - Section 1'!R43="ELIMINATED",'20 km Ride - Section 1'!R43,+'20 km Ride - Section 1'!Q43+'20 km Ride - Section 1'!R43)</f>
        <v>2</v>
      </c>
      <c r="J17" s="120">
        <f>+'20 km Ride - Section 1'!S43</f>
        <v>101</v>
      </c>
      <c r="K17" s="122">
        <f>+'20 km Ride - Section 1'!W43</f>
        <v>0</v>
      </c>
      <c r="L17" s="123">
        <f t="shared" si="1"/>
        <v>99</v>
      </c>
      <c r="N17" s="125" t="e">
        <f>VLOOKUP(S17,'10 km Ride - Section 1'!F44:F53,2,FALSE)</f>
        <v>#N/A</v>
      </c>
      <c r="O17" s="125" t="e">
        <f>VLOOKUP($N17,'10 km Ride - Section 1'!$A$31:$G$52,2,FALSE)</f>
        <v>#N/A</v>
      </c>
      <c r="P17" s="125" t="e">
        <f>VLOOKUP($N17,'10 km Ride - Section 1'!$A$31:$G$52,3,FALSE)</f>
        <v>#N/A</v>
      </c>
      <c r="Q17" s="125" t="e">
        <f>VLOOKUP($N17,'10 km Ride - Section 1'!$A$31:$G$52,4,FALSE)</f>
        <v>#N/A</v>
      </c>
      <c r="R17" s="125" t="e">
        <f>VLOOKUP($N17,'10 km Ride - Section 1'!$A$31:$G$52,5,FALSE)</f>
        <v>#N/A</v>
      </c>
      <c r="S17" s="125" t="str">
        <f t="shared" si="2"/>
        <v>Boozy Bruce's and the Babes</v>
      </c>
      <c r="T17" s="125" t="str">
        <f t="shared" si="3"/>
        <v xml:space="preserve">Echuca &amp; Dist ARC </v>
      </c>
      <c r="U17" s="125" t="e">
        <f>VLOOKUP($N17,'10 km Ride - Section 1'!$A$31:$W$52,18,FALSE)</f>
        <v>#N/A</v>
      </c>
      <c r="V17" s="125" t="e">
        <f>VLOOKUP($N17,'10 km Ride - Section 1'!$A$31:$W$52,19,FALSE)</f>
        <v>#N/A</v>
      </c>
      <c r="W17" s="125" t="e">
        <f t="shared" si="0"/>
        <v>#N/A</v>
      </c>
      <c r="X17" s="125" t="e">
        <f>VLOOKUP($N17,'10 km Ride - Section 1'!$A$31:$W$52,20,FALSE)</f>
        <v>#N/A</v>
      </c>
      <c r="Y17" s="125" t="e">
        <f>VLOOKUP($N17,'10 km Ride - Section 1'!$A$31:$W$52,24,FALSE)</f>
        <v>#N/A</v>
      </c>
      <c r="Z17" s="125" t="e">
        <f t="shared" si="4"/>
        <v>#N/A</v>
      </c>
      <c r="AA17" s="113"/>
      <c r="AB17" s="113"/>
    </row>
    <row r="18" spans="2:28" x14ac:dyDescent="0.2">
      <c r="B18" s="120">
        <v>14</v>
      </c>
      <c r="C18" s="120" t="str">
        <f>+'20 km Ride - Section 1'!B44</f>
        <v xml:space="preserve">Carleigh Adams </v>
      </c>
      <c r="D18" s="120" t="str">
        <f>+'20 km Ride - Section 1'!C44</f>
        <v xml:space="preserve">Tommy 11034 </v>
      </c>
      <c r="E18" s="120" t="str">
        <f>+'20 km Ride - Section 1'!D44</f>
        <v xml:space="preserve">Cait Rogers </v>
      </c>
      <c r="F18" s="120" t="str">
        <f>+'20 km Ride - Section 1'!E44</f>
        <v xml:space="preserve">Millwood Jay 14477 </v>
      </c>
      <c r="G18" s="120" t="str">
        <f>+'20 km Ride - Section 1'!F44</f>
        <v>Westcoast Warriors</v>
      </c>
      <c r="H18" s="120" t="str">
        <f>+'20 km Ride - Section 1'!G44</f>
        <v xml:space="preserve">Westcoast ARC </v>
      </c>
      <c r="I18" s="121">
        <f>IF('20 km Ride - Section 1'!R44="ELIMINATED",'20 km Ride - Section 1'!R44,+'20 km Ride - Section 1'!Q44+'20 km Ride - Section 1'!R44)</f>
        <v>10</v>
      </c>
      <c r="J18" s="120">
        <f>+'20 km Ride - Section 1'!S44</f>
        <v>137</v>
      </c>
      <c r="K18" s="122">
        <f>+'20 km Ride - Section 1'!W44</f>
        <v>0</v>
      </c>
      <c r="L18" s="123">
        <f t="shared" si="1"/>
        <v>127</v>
      </c>
      <c r="N18" s="125" t="e">
        <f>VLOOKUP(S18,'10 km Ride - Section 1'!F45:F55,2,FALSE)</f>
        <v>#N/A</v>
      </c>
      <c r="O18" s="125" t="e">
        <f>VLOOKUP($N18,'10 km Ride - Section 1'!$A$31:$G$52,2,FALSE)</f>
        <v>#N/A</v>
      </c>
      <c r="P18" s="125" t="e">
        <f>VLOOKUP($N18,'10 km Ride - Section 1'!$A$31:$G$52,3,FALSE)</f>
        <v>#N/A</v>
      </c>
      <c r="Q18" s="125" t="e">
        <f>VLOOKUP($N18,'10 km Ride - Section 1'!$A$31:$G$52,4,FALSE)</f>
        <v>#N/A</v>
      </c>
      <c r="R18" s="125" t="e">
        <f>VLOOKUP($N18,'10 km Ride - Section 1'!$A$31:$G$52,5,FALSE)</f>
        <v>#N/A</v>
      </c>
      <c r="S18" s="125" t="str">
        <f t="shared" si="2"/>
        <v>Westcoast Warriors</v>
      </c>
      <c r="T18" s="125" t="str">
        <f t="shared" si="3"/>
        <v xml:space="preserve">Westcoast ARC </v>
      </c>
      <c r="U18" s="125" t="e">
        <f>VLOOKUP($N18,'10 km Ride - Section 1'!$A$31:$W$52,18,FALSE)</f>
        <v>#N/A</v>
      </c>
      <c r="V18" s="125" t="e">
        <f>VLOOKUP($N18,'10 km Ride - Section 1'!$A$31:$W$52,19,FALSE)</f>
        <v>#N/A</v>
      </c>
      <c r="W18" s="125" t="e">
        <f t="shared" si="0"/>
        <v>#N/A</v>
      </c>
      <c r="X18" s="125" t="e">
        <f>VLOOKUP($N18,'10 km Ride - Section 1'!$A$31:$W$52,20,FALSE)</f>
        <v>#N/A</v>
      </c>
      <c r="Y18" s="125" t="e">
        <f>VLOOKUP($N18,'10 km Ride - Section 1'!$A$31:$W$52,24,FALSE)</f>
        <v>#N/A</v>
      </c>
      <c r="Z18" s="125" t="e">
        <f t="shared" si="4"/>
        <v>#N/A</v>
      </c>
      <c r="AA18" s="113"/>
      <c r="AB18" s="113"/>
    </row>
    <row r="19" spans="2:28" x14ac:dyDescent="0.2">
      <c r="B19" s="120">
        <v>15</v>
      </c>
      <c r="C19" s="120" t="str">
        <f>+'20 km Ride - Section 1'!B45</f>
        <v xml:space="preserve">Janine Fenwick </v>
      </c>
      <c r="D19" s="120" t="str">
        <f>+'20 km Ride - Section 1'!C45</f>
        <v xml:space="preserve">Beau 13417 </v>
      </c>
      <c r="E19" s="120" t="str">
        <f>+'20 km Ride - Section 1'!D45</f>
        <v xml:space="preserve">Stephen Fenwick </v>
      </c>
      <c r="F19" s="120" t="str">
        <f>+'20 km Ride - Section 1'!E45</f>
        <v xml:space="preserve">Chariot 14719 </v>
      </c>
      <c r="G19" s="120" t="str">
        <f>+'20 km Ride - Section 1'!F45</f>
        <v>Leigh Loafers</v>
      </c>
      <c r="H19" s="120" t="str">
        <f>+'20 km Ride - Section 1'!G45</f>
        <v xml:space="preserve">Leigh District RC </v>
      </c>
      <c r="I19" s="121">
        <f>IF('20 km Ride - Section 1'!R45="ELIMINATED",'20 km Ride - Section 1'!R45,+'20 km Ride - Section 1'!Q45+'20 km Ride - Section 1'!R45)</f>
        <v>10</v>
      </c>
      <c r="J19" s="120">
        <f>+'20 km Ride - Section 1'!S45</f>
        <v>106</v>
      </c>
      <c r="K19" s="122">
        <f>+'20 km Ride - Section 1'!W45</f>
        <v>1.92</v>
      </c>
      <c r="L19" s="123">
        <f t="shared" si="1"/>
        <v>94.08</v>
      </c>
      <c r="N19" s="125" t="e">
        <f>VLOOKUP(S19,'10 km Ride - Section 1'!F46:F56,2,FALSE)</f>
        <v>#N/A</v>
      </c>
      <c r="O19" s="125" t="e">
        <f>VLOOKUP($N19,'10 km Ride - Section 1'!$A$31:$G$52,2,FALSE)</f>
        <v>#N/A</v>
      </c>
      <c r="P19" s="125" t="e">
        <f>VLOOKUP($N19,'10 km Ride - Section 1'!$A$31:$G$52,3,FALSE)</f>
        <v>#N/A</v>
      </c>
      <c r="Q19" s="125" t="e">
        <f>VLOOKUP($N19,'10 km Ride - Section 1'!$A$31:$G$52,4,FALSE)</f>
        <v>#N/A</v>
      </c>
      <c r="R19" s="125" t="e">
        <f>VLOOKUP($N19,'10 km Ride - Section 1'!$A$31:$G$52,5,FALSE)</f>
        <v>#N/A</v>
      </c>
      <c r="S19" s="125" t="str">
        <f t="shared" si="2"/>
        <v>Leigh Loafers</v>
      </c>
      <c r="T19" s="125" t="str">
        <f t="shared" si="3"/>
        <v xml:space="preserve">Leigh District RC </v>
      </c>
      <c r="U19" s="125" t="e">
        <f>VLOOKUP($N19,'10 km Ride - Section 1'!$A$31:$W$52,18,FALSE)</f>
        <v>#N/A</v>
      </c>
      <c r="V19" s="125" t="e">
        <f>VLOOKUP($N19,'10 km Ride - Section 1'!$A$31:$W$52,19,FALSE)</f>
        <v>#N/A</v>
      </c>
      <c r="W19" s="125" t="e">
        <f t="shared" si="0"/>
        <v>#N/A</v>
      </c>
      <c r="X19" s="125" t="e">
        <f>VLOOKUP($N19,'10 km Ride - Section 1'!$A$31:$W$52,20,FALSE)</f>
        <v>#N/A</v>
      </c>
      <c r="Y19" s="125" t="e">
        <f>VLOOKUP($N19,'10 km Ride - Section 1'!$A$31:$W$52,24,FALSE)</f>
        <v>#N/A</v>
      </c>
      <c r="Z19" s="125" t="e">
        <f t="shared" si="4"/>
        <v>#N/A</v>
      </c>
      <c r="AA19" s="113"/>
      <c r="AB19" s="113"/>
    </row>
    <row r="20" spans="2:28" x14ac:dyDescent="0.2">
      <c r="B20" s="120">
        <v>16</v>
      </c>
      <c r="C20" s="120" t="str">
        <f>+'20 km Ride - Section 1'!B46</f>
        <v xml:space="preserve">Jennifer Williams </v>
      </c>
      <c r="D20" s="120" t="str">
        <f>+'20 km Ride - Section 1'!C46</f>
        <v xml:space="preserve">Red 0024 </v>
      </c>
      <c r="E20" s="120" t="str">
        <f>+'20 km Ride - Section 1'!D46</f>
        <v xml:space="preserve">David Wallace </v>
      </c>
      <c r="F20" s="120" t="str">
        <f>+'20 km Ride - Section 1'!E46</f>
        <v xml:space="preserve">Shakopee Lad 14604 </v>
      </c>
      <c r="G20" s="120" t="str">
        <f>+'20 km Ride - Section 1'!F46</f>
        <v>MARC Time</v>
      </c>
      <c r="H20" s="120" t="str">
        <f>+'20 km Ride - Section 1'!G46</f>
        <v xml:space="preserve">Maryborough ARC </v>
      </c>
      <c r="I20" s="121">
        <f>IF('20 km Ride - Section 1'!R46="ELIMINATED",'20 km Ride - Section 1'!R46,+'20 km Ride - Section 1'!Q46+'20 km Ride - Section 1'!R46)</f>
        <v>16</v>
      </c>
      <c r="J20" s="120">
        <f>+'20 km Ride - Section 1'!S46</f>
        <v>153</v>
      </c>
      <c r="K20" s="122">
        <f>+'20 km Ride - Section 1'!W46</f>
        <v>0</v>
      </c>
      <c r="L20" s="123">
        <f t="shared" si="1"/>
        <v>137</v>
      </c>
      <c r="N20" s="125" t="e">
        <f>VLOOKUP(S20,'10 km Ride - Section 1'!F47:F57,2,FALSE)</f>
        <v>#N/A</v>
      </c>
      <c r="O20" s="125" t="e">
        <f>VLOOKUP($N20,'10 km Ride - Section 1'!$A$31:$G$52,2,FALSE)</f>
        <v>#N/A</v>
      </c>
      <c r="P20" s="125" t="e">
        <f>VLOOKUP($N20,'10 km Ride - Section 1'!$A$31:$G$52,3,FALSE)</f>
        <v>#N/A</v>
      </c>
      <c r="Q20" s="125" t="e">
        <f>VLOOKUP($N20,'10 km Ride - Section 1'!$A$31:$G$52,4,FALSE)</f>
        <v>#N/A</v>
      </c>
      <c r="R20" s="125" t="e">
        <f>VLOOKUP($N20,'10 km Ride - Section 1'!$A$31:$G$52,5,FALSE)</f>
        <v>#N/A</v>
      </c>
      <c r="S20" s="125" t="str">
        <f t="shared" si="2"/>
        <v>MARC Time</v>
      </c>
      <c r="T20" s="125" t="str">
        <f t="shared" si="3"/>
        <v xml:space="preserve">Maryborough ARC </v>
      </c>
      <c r="U20" s="125" t="e">
        <f>VLOOKUP($N20,'10 km Ride - Section 1'!$A$31:$W$52,18,FALSE)</f>
        <v>#N/A</v>
      </c>
      <c r="V20" s="125" t="e">
        <f>VLOOKUP($N20,'10 km Ride - Section 1'!$A$31:$W$52,19,FALSE)</f>
        <v>#N/A</v>
      </c>
      <c r="W20" s="125" t="e">
        <f t="shared" si="0"/>
        <v>#N/A</v>
      </c>
      <c r="X20" s="125" t="e">
        <f>VLOOKUP($N20,'10 km Ride - Section 1'!$A$31:$W$52,20,FALSE)</f>
        <v>#N/A</v>
      </c>
      <c r="Y20" s="125" t="e">
        <f>VLOOKUP($N20,'10 km Ride - Section 1'!$A$31:$W$52,24,FALSE)</f>
        <v>#N/A</v>
      </c>
      <c r="Z20" s="125" t="e">
        <f t="shared" si="4"/>
        <v>#N/A</v>
      </c>
      <c r="AA20" s="113"/>
      <c r="AB20" s="113"/>
    </row>
    <row r="21" spans="2:28" x14ac:dyDescent="0.2">
      <c r="B21" s="120">
        <v>17</v>
      </c>
      <c r="C21" s="120">
        <f>+'20 km Ride - Section 1'!B47</f>
        <v>0</v>
      </c>
      <c r="D21" s="120">
        <f>+'20 km Ride - Section 1'!C47</f>
        <v>0</v>
      </c>
      <c r="E21" s="120">
        <f>+'20 km Ride - Section 1'!D47</f>
        <v>0</v>
      </c>
      <c r="F21" s="120">
        <f>+'20 km Ride - Section 1'!E47</f>
        <v>0</v>
      </c>
      <c r="G21" s="120">
        <f>+'20 km Ride - Section 1'!F47</f>
        <v>0</v>
      </c>
      <c r="H21" s="120">
        <f>+'20 km Ride - Section 1'!G47</f>
        <v>0</v>
      </c>
      <c r="I21" s="121">
        <f>IF('20 km Ride - Section 1'!R47="ELIMINATED",'20 km Ride - Section 1'!R47,+'20 km Ride - Section 1'!Q47+'20 km Ride - Section 1'!R47)</f>
        <v>0</v>
      </c>
      <c r="J21" s="120">
        <f>+'20 km Ride - Section 1'!S47</f>
        <v>0</v>
      </c>
      <c r="K21" s="122">
        <f>+'20 km Ride - Section 1'!W47</f>
        <v>0</v>
      </c>
      <c r="L21" s="123">
        <f t="shared" si="1"/>
        <v>0</v>
      </c>
      <c r="N21" s="125" t="e">
        <f>VLOOKUP(S21,'10 km Ride - Section 1'!F48:F58,2,FALSE)</f>
        <v>#N/A</v>
      </c>
      <c r="O21" s="125" t="e">
        <f>VLOOKUP($N21,'10 km Ride - Section 1'!$A$31:$G$52,2,FALSE)</f>
        <v>#N/A</v>
      </c>
      <c r="P21" s="125" t="e">
        <f>VLOOKUP($N21,'10 km Ride - Section 1'!$A$31:$G$52,3,FALSE)</f>
        <v>#N/A</v>
      </c>
      <c r="Q21" s="125" t="e">
        <f>VLOOKUP($N21,'10 km Ride - Section 1'!$A$31:$G$52,4,FALSE)</f>
        <v>#N/A</v>
      </c>
      <c r="R21" s="125" t="e">
        <f>VLOOKUP($N21,'10 km Ride - Section 1'!$A$31:$G$52,5,FALSE)</f>
        <v>#N/A</v>
      </c>
      <c r="S21" s="125">
        <f t="shared" si="2"/>
        <v>0</v>
      </c>
      <c r="T21" s="125">
        <f t="shared" si="3"/>
        <v>0</v>
      </c>
      <c r="U21" s="125" t="e">
        <f>VLOOKUP($N21,'10 km Ride - Section 1'!$A$31:$W$52,18,FALSE)</f>
        <v>#N/A</v>
      </c>
      <c r="V21" s="125" t="e">
        <f>VLOOKUP($N21,'10 km Ride - Section 1'!$A$31:$W$52,19,FALSE)</f>
        <v>#N/A</v>
      </c>
      <c r="W21" s="125" t="e">
        <f t="shared" si="0"/>
        <v>#N/A</v>
      </c>
      <c r="X21" s="125" t="e">
        <f>VLOOKUP($N21,'10 km Ride - Section 1'!$A$31:$W$52,20,FALSE)</f>
        <v>#N/A</v>
      </c>
      <c r="Y21" s="125" t="e">
        <f>VLOOKUP($N21,'10 km Ride - Section 1'!$A$31:$W$52,24,FALSE)</f>
        <v>#N/A</v>
      </c>
      <c r="Z21" s="125" t="e">
        <f t="shared" si="4"/>
        <v>#N/A</v>
      </c>
      <c r="AA21" s="113"/>
      <c r="AB21" s="113"/>
    </row>
    <row r="22" spans="2:28" x14ac:dyDescent="0.2">
      <c r="B22" s="120">
        <v>18</v>
      </c>
      <c r="C22" s="120" t="str">
        <f>+'20 km Ride - Section 1'!B48</f>
        <v xml:space="preserve">Rhianna Dunn </v>
      </c>
      <c r="D22" s="120" t="str">
        <f>+'20 km Ride - Section 1'!C48</f>
        <v xml:space="preserve">Serendipity 7305 </v>
      </c>
      <c r="E22" s="120" t="str">
        <f>+'20 km Ride - Section 1'!D48</f>
        <v xml:space="preserve">Vanessa Gillett </v>
      </c>
      <c r="F22" s="120" t="str">
        <f>+'20 km Ride - Section 1'!E48</f>
        <v xml:space="preserve">Casela Park Dante 14295 </v>
      </c>
      <c r="G22" s="120" t="str">
        <f>+'20 km Ride - Section 1'!F48</f>
        <v>The Odd Couples</v>
      </c>
      <c r="H22" s="120" t="str">
        <f>+'20 km Ride - Section 1'!G48</f>
        <v xml:space="preserve">Bunyip EC </v>
      </c>
      <c r="I22" s="121">
        <f>IF('20 km Ride - Section 1'!R48="ELIMINATED",'20 km Ride - Section 1'!R48,+'20 km Ride - Section 1'!Q48+'20 km Ride - Section 1'!R48)</f>
        <v>58</v>
      </c>
      <c r="J22" s="120">
        <f>+'20 km Ride - Section 1'!S48</f>
        <v>52</v>
      </c>
      <c r="K22" s="122">
        <f>+'20 km Ride - Section 1'!W48</f>
        <v>0</v>
      </c>
      <c r="L22" s="123">
        <f t="shared" si="1"/>
        <v>-6</v>
      </c>
      <c r="N22" s="125" t="e">
        <f>VLOOKUP(S22,'10 km Ride - Section 1'!F49:F59,2,FALSE)</f>
        <v>#N/A</v>
      </c>
      <c r="O22" s="125" t="e">
        <f>VLOOKUP($N22,'10 km Ride - Section 1'!$A$31:$G$52,2,FALSE)</f>
        <v>#N/A</v>
      </c>
      <c r="P22" s="125" t="e">
        <f>VLOOKUP($N22,'10 km Ride - Section 1'!$A$31:$G$52,3,FALSE)</f>
        <v>#N/A</v>
      </c>
      <c r="Q22" s="125" t="e">
        <f>VLOOKUP($N22,'10 km Ride - Section 1'!$A$31:$G$52,4,FALSE)</f>
        <v>#N/A</v>
      </c>
      <c r="R22" s="125" t="e">
        <f>VLOOKUP($N22,'10 km Ride - Section 1'!$A$31:$G$52,5,FALSE)</f>
        <v>#N/A</v>
      </c>
      <c r="S22" s="125" t="str">
        <f t="shared" si="2"/>
        <v>The Odd Couples</v>
      </c>
      <c r="T22" s="125" t="str">
        <f t="shared" si="3"/>
        <v xml:space="preserve">Bunyip EC </v>
      </c>
      <c r="U22" s="125" t="e">
        <f>VLOOKUP($N22,'10 km Ride - Section 1'!$A$31:$W$52,18,FALSE)</f>
        <v>#N/A</v>
      </c>
      <c r="V22" s="125" t="e">
        <f>VLOOKUP($N22,'10 km Ride - Section 1'!$A$31:$W$52,19,FALSE)</f>
        <v>#N/A</v>
      </c>
      <c r="W22" s="125" t="e">
        <f t="shared" si="0"/>
        <v>#N/A</v>
      </c>
      <c r="X22" s="125" t="e">
        <f>VLOOKUP($N22,'10 km Ride - Section 1'!$A$31:$W$52,20,FALSE)</f>
        <v>#N/A</v>
      </c>
      <c r="Y22" s="125" t="e">
        <f>VLOOKUP($N22,'10 km Ride - Section 1'!$A$31:$W$52,24,FALSE)</f>
        <v>#N/A</v>
      </c>
      <c r="Z22" s="125" t="e">
        <f t="shared" si="4"/>
        <v>#N/A</v>
      </c>
      <c r="AA22" s="113"/>
      <c r="AB22" s="113"/>
    </row>
    <row r="23" spans="2:28" x14ac:dyDescent="0.2">
      <c r="B23" s="120">
        <v>19</v>
      </c>
      <c r="C23" s="120" t="str">
        <f>+'20 km Ride - Section 1'!B49</f>
        <v xml:space="preserve">Melanie Earl </v>
      </c>
      <c r="D23" s="120" t="str">
        <f>+'20 km Ride - Section 1'!C49</f>
        <v xml:space="preserve">Apache Moonshine 3217 </v>
      </c>
      <c r="E23" s="120" t="str">
        <f>+'20 km Ride - Section 1'!D49</f>
        <v xml:space="preserve">Brendan Antone </v>
      </c>
      <c r="F23" s="120" t="str">
        <f>+'20 km Ride - Section 1'!E49</f>
        <v xml:space="preserve">Trippin' the Light 14801 </v>
      </c>
      <c r="G23" s="120" t="str">
        <f>+'20 km Ride - Section 1'!F49</f>
        <v>Algaratta</v>
      </c>
      <c r="H23" s="120" t="str">
        <f>+'20 km Ride - Section 1'!G49</f>
        <v xml:space="preserve">Wangaratta/Alpine </v>
      </c>
      <c r="I23" s="121">
        <f>IF('20 km Ride - Section 1'!R49="ELIMINATED",'20 km Ride - Section 1'!R49,+'20 km Ride - Section 1'!Q49+'20 km Ride - Section 1'!R49)</f>
        <v>0</v>
      </c>
      <c r="J23" s="120">
        <f>+'20 km Ride - Section 1'!S49</f>
        <v>109</v>
      </c>
      <c r="K23" s="122">
        <f>+'20 km Ride - Section 1'!W49</f>
        <v>0</v>
      </c>
      <c r="L23" s="123">
        <f t="shared" si="1"/>
        <v>109</v>
      </c>
      <c r="N23" s="125" t="e">
        <f>VLOOKUP(S23,'10 km Ride - Section 1'!F50:F60,2,FALSE)</f>
        <v>#N/A</v>
      </c>
      <c r="O23" s="125" t="e">
        <f>VLOOKUP($N23,'10 km Ride - Section 1'!$A$31:$G$52,2,FALSE)</f>
        <v>#N/A</v>
      </c>
      <c r="P23" s="125" t="e">
        <f>VLOOKUP($N23,'10 km Ride - Section 1'!$A$31:$G$52,3,FALSE)</f>
        <v>#N/A</v>
      </c>
      <c r="Q23" s="125" t="e">
        <f>VLOOKUP($N23,'10 km Ride - Section 1'!$A$31:$G$52,4,FALSE)</f>
        <v>#N/A</v>
      </c>
      <c r="R23" s="125" t="e">
        <f>VLOOKUP($N23,'10 km Ride - Section 1'!$A$31:$G$52,5,FALSE)</f>
        <v>#N/A</v>
      </c>
      <c r="S23" s="125" t="str">
        <f t="shared" si="2"/>
        <v>Algaratta</v>
      </c>
      <c r="T23" s="125" t="str">
        <f t="shared" si="3"/>
        <v xml:space="preserve">Wangaratta/Alpine </v>
      </c>
      <c r="U23" s="125" t="e">
        <f>VLOOKUP($N23,'10 km Ride - Section 1'!$A$31:$W$52,18,FALSE)</f>
        <v>#N/A</v>
      </c>
      <c r="V23" s="125" t="e">
        <f>VLOOKUP($N23,'10 km Ride - Section 1'!$A$31:$W$52,19,FALSE)</f>
        <v>#N/A</v>
      </c>
      <c r="W23" s="125" t="e">
        <f t="shared" si="0"/>
        <v>#N/A</v>
      </c>
      <c r="X23" s="125" t="e">
        <f>VLOOKUP($N23,'10 km Ride - Section 1'!$A$31:$W$52,20,FALSE)</f>
        <v>#N/A</v>
      </c>
      <c r="Y23" s="125" t="e">
        <f>VLOOKUP($N23,'10 km Ride - Section 1'!$A$31:$W$52,24,FALSE)</f>
        <v>#N/A</v>
      </c>
      <c r="Z23" s="125" t="e">
        <f t="shared" si="4"/>
        <v>#N/A</v>
      </c>
      <c r="AA23" s="113"/>
      <c r="AB23" s="113"/>
    </row>
    <row r="24" spans="2:28" x14ac:dyDescent="0.2">
      <c r="B24" s="120">
        <v>20</v>
      </c>
      <c r="C24" s="120" t="str">
        <f>+'20 km Ride - Section 1'!B50</f>
        <v xml:space="preserve">Trish Evans </v>
      </c>
      <c r="D24" s="120" t="str">
        <f>+'20 km Ride - Section 1'!C50</f>
        <v>Cambridge high flyer 12304</v>
      </c>
      <c r="E24" s="120" t="str">
        <f>+'20 km Ride - Section 1'!D50</f>
        <v xml:space="preserve">Caroline Laming  </v>
      </c>
      <c r="F24" s="120" t="str">
        <f>+'20 km Ride - Section 1'!E50</f>
        <v>Mickey Martyn</v>
      </c>
      <c r="G24" s="120" t="str">
        <f>+'20 km Ride - Section 1'!F50</f>
        <v>St Py Mon</v>
      </c>
      <c r="H24" s="120" t="str">
        <f>+'20 km Ride - Section 1'!G50</f>
        <v>St And, Mon, Pya</v>
      </c>
      <c r="I24" s="121">
        <f>IF('20 km Ride - Section 1'!R50="ELIMINATED",'20 km Ride - Section 1'!R50,+'20 km Ride - Section 1'!Q50+'20 km Ride - Section 1'!R50)</f>
        <v>10</v>
      </c>
      <c r="J24" s="120">
        <f>+'20 km Ride - Section 1'!S50</f>
        <v>106</v>
      </c>
      <c r="K24" s="122">
        <f>+'20 km Ride - Section 1'!W50</f>
        <v>0</v>
      </c>
      <c r="L24" s="123">
        <f t="shared" si="1"/>
        <v>96</v>
      </c>
      <c r="N24" s="125" t="e">
        <f>VLOOKUP(S24,'10 km Ride - Section 1'!F51:F61,2,FALSE)</f>
        <v>#N/A</v>
      </c>
      <c r="O24" s="125" t="e">
        <f>VLOOKUP($N24,'10 km Ride - Section 1'!$A$31:$G$52,2,FALSE)</f>
        <v>#N/A</v>
      </c>
      <c r="P24" s="125" t="e">
        <f>VLOOKUP($N24,'10 km Ride - Section 1'!$A$31:$G$52,3,FALSE)</f>
        <v>#N/A</v>
      </c>
      <c r="Q24" s="125" t="e">
        <f>VLOOKUP($N24,'10 km Ride - Section 1'!$A$31:$G$52,4,FALSE)</f>
        <v>#N/A</v>
      </c>
      <c r="R24" s="125" t="e">
        <f>VLOOKUP($N24,'10 km Ride - Section 1'!$A$31:$G$52,5,FALSE)</f>
        <v>#N/A</v>
      </c>
      <c r="S24" s="125" t="str">
        <f t="shared" si="2"/>
        <v>St Py Mon</v>
      </c>
      <c r="T24" s="125" t="str">
        <f t="shared" si="3"/>
        <v>St And, Mon, Pya</v>
      </c>
      <c r="U24" s="125" t="e">
        <f>VLOOKUP($N24,'10 km Ride - Section 1'!$A$31:$W$52,18,FALSE)</f>
        <v>#N/A</v>
      </c>
      <c r="V24" s="125" t="e">
        <f>VLOOKUP($N24,'10 km Ride - Section 1'!$A$31:$W$52,19,FALSE)</f>
        <v>#N/A</v>
      </c>
      <c r="W24" s="125" t="e">
        <f t="shared" si="0"/>
        <v>#N/A</v>
      </c>
      <c r="X24" s="125" t="e">
        <f>VLOOKUP($N24,'10 km Ride - Section 1'!$A$31:$W$52,20,FALSE)</f>
        <v>#N/A</v>
      </c>
      <c r="Y24" s="125" t="e">
        <f>VLOOKUP($N24,'10 km Ride - Section 1'!$A$31:$W$52,24,FALSE)</f>
        <v>#N/A</v>
      </c>
      <c r="Z24" s="125" t="e">
        <f t="shared" si="4"/>
        <v>#N/A</v>
      </c>
      <c r="AA24" s="113"/>
      <c r="AB24" s="113"/>
    </row>
    <row r="25" spans="2:28" x14ac:dyDescent="0.2">
      <c r="B25" s="120">
        <v>21</v>
      </c>
      <c r="C25" s="120" t="e">
        <f>+'20 km Ride - Section 1'!#REF!</f>
        <v>#REF!</v>
      </c>
      <c r="D25" s="120" t="e">
        <f>+'20 km Ride - Section 1'!#REF!</f>
        <v>#REF!</v>
      </c>
      <c r="E25" s="120" t="e">
        <f>+'20 km Ride - Section 1'!#REF!</f>
        <v>#REF!</v>
      </c>
      <c r="F25" s="120" t="e">
        <f>+'20 km Ride - Section 1'!#REF!</f>
        <v>#REF!</v>
      </c>
      <c r="G25" s="120" t="e">
        <f>+'20 km Ride - Section 1'!#REF!</f>
        <v>#REF!</v>
      </c>
      <c r="H25" s="120" t="e">
        <f>+'20 km Ride - Section 1'!#REF!</f>
        <v>#REF!</v>
      </c>
      <c r="I25" s="121" t="e">
        <f>IF('20 km Ride - Section 1'!#REF!="ELIMINATED",'20 km Ride - Section 1'!#REF!,+'20 km Ride - Section 1'!#REF!+'20 km Ride - Section 1'!#REF!)</f>
        <v>#REF!</v>
      </c>
      <c r="J25" s="120" t="e">
        <f>+'20 km Ride - Section 1'!#REF!</f>
        <v>#REF!</v>
      </c>
      <c r="K25" s="122" t="e">
        <f>+'20 km Ride - Section 1'!#REF!</f>
        <v>#REF!</v>
      </c>
      <c r="L25" s="123" t="e">
        <f t="shared" si="1"/>
        <v>#REF!</v>
      </c>
      <c r="N25" s="125" t="e">
        <f>VLOOKUP(S25,'10 km Ride - Section 1'!F52:F62,2,FALSE)</f>
        <v>#REF!</v>
      </c>
      <c r="O25" s="125" t="e">
        <f>VLOOKUP($N25,'10 km Ride - Section 1'!$A$31:$G$52,2,FALSE)</f>
        <v>#REF!</v>
      </c>
      <c r="P25" s="125" t="e">
        <f>VLOOKUP($N25,'10 km Ride - Section 1'!$A$31:$G$52,3,FALSE)</f>
        <v>#REF!</v>
      </c>
      <c r="Q25" s="125" t="e">
        <f>VLOOKUP($N25,'10 km Ride - Section 1'!$A$31:$G$52,4,FALSE)</f>
        <v>#REF!</v>
      </c>
      <c r="R25" s="125" t="e">
        <f>VLOOKUP($N25,'10 km Ride - Section 1'!$A$31:$G$52,5,FALSE)</f>
        <v>#REF!</v>
      </c>
      <c r="S25" s="125" t="e">
        <f t="shared" si="2"/>
        <v>#REF!</v>
      </c>
      <c r="T25" s="125" t="e">
        <f t="shared" si="3"/>
        <v>#REF!</v>
      </c>
      <c r="U25" s="125" t="e">
        <f>VLOOKUP($N25,'10 km Ride - Section 1'!$A$31:$W$52,18,FALSE)</f>
        <v>#REF!</v>
      </c>
      <c r="V25" s="125" t="e">
        <f>VLOOKUP($N25,'10 km Ride - Section 1'!$A$31:$W$52,19,FALSE)</f>
        <v>#REF!</v>
      </c>
      <c r="W25" s="125" t="e">
        <f t="shared" si="0"/>
        <v>#REF!</v>
      </c>
      <c r="X25" s="125" t="e">
        <f>VLOOKUP($N25,'10 km Ride - Section 1'!$A$31:$W$52,20,FALSE)</f>
        <v>#REF!</v>
      </c>
      <c r="Y25" s="125" t="e">
        <f>VLOOKUP($N25,'10 km Ride - Section 1'!$A$31:$W$52,24,FALSE)</f>
        <v>#REF!</v>
      </c>
      <c r="Z25" s="125" t="e">
        <f t="shared" si="4"/>
        <v>#REF!</v>
      </c>
      <c r="AA25" s="113"/>
      <c r="AB25" s="113"/>
    </row>
    <row r="26" spans="2:28" x14ac:dyDescent="0.2">
      <c r="B26" s="120">
        <v>22</v>
      </c>
      <c r="C26" s="120" t="e">
        <f>+'20 km Ride - Section 1'!#REF!</f>
        <v>#REF!</v>
      </c>
      <c r="D26" s="120" t="e">
        <f>+'20 km Ride - Section 1'!#REF!</f>
        <v>#REF!</v>
      </c>
      <c r="E26" s="120" t="e">
        <f>+'20 km Ride - Section 1'!#REF!</f>
        <v>#REF!</v>
      </c>
      <c r="F26" s="120" t="e">
        <f>+'20 km Ride - Section 1'!#REF!</f>
        <v>#REF!</v>
      </c>
      <c r="G26" s="120" t="e">
        <f>+'20 km Ride - Section 1'!#REF!</f>
        <v>#REF!</v>
      </c>
      <c r="H26" s="120" t="e">
        <f>+'20 km Ride - Section 1'!#REF!</f>
        <v>#REF!</v>
      </c>
      <c r="I26" s="121" t="e">
        <f>IF('20 km Ride - Section 1'!#REF!="ELIMINATED",'20 km Ride - Section 1'!#REF!,+'20 km Ride - Section 1'!#REF!+'20 km Ride - Section 1'!#REF!)</f>
        <v>#REF!</v>
      </c>
      <c r="J26" s="120" t="e">
        <f>+'20 km Ride - Section 1'!#REF!</f>
        <v>#REF!</v>
      </c>
      <c r="K26" s="122" t="e">
        <f>+'20 km Ride - Section 1'!#REF!</f>
        <v>#REF!</v>
      </c>
      <c r="L26" s="123" t="e">
        <f t="shared" si="1"/>
        <v>#REF!</v>
      </c>
      <c r="N26" s="125" t="e">
        <f>VLOOKUP(S26,'10 km Ride - Section 1'!F53:F63,2,FALSE)</f>
        <v>#REF!</v>
      </c>
      <c r="O26" s="125" t="e">
        <f>VLOOKUP($N26,'10 km Ride - Section 1'!$A$31:$G$52,2,FALSE)</f>
        <v>#REF!</v>
      </c>
      <c r="P26" s="125" t="e">
        <f>VLOOKUP($N26,'10 km Ride - Section 1'!$A$31:$G$52,3,FALSE)</f>
        <v>#REF!</v>
      </c>
      <c r="Q26" s="125" t="e">
        <f>VLOOKUP($N26,'10 km Ride - Section 1'!$A$31:$G$52,4,FALSE)</f>
        <v>#REF!</v>
      </c>
      <c r="R26" s="125" t="e">
        <f>VLOOKUP($N26,'10 km Ride - Section 1'!$A$31:$G$52,5,FALSE)</f>
        <v>#REF!</v>
      </c>
      <c r="S26" s="125" t="e">
        <f t="shared" si="2"/>
        <v>#REF!</v>
      </c>
      <c r="T26" s="125" t="e">
        <f t="shared" si="3"/>
        <v>#REF!</v>
      </c>
      <c r="U26" s="125" t="e">
        <f>VLOOKUP($N26,'10 km Ride - Section 1'!$A$31:$W$52,18,FALSE)</f>
        <v>#REF!</v>
      </c>
      <c r="V26" s="125" t="e">
        <f>VLOOKUP($N26,'10 km Ride - Section 1'!$A$31:$W$52,19,FALSE)</f>
        <v>#REF!</v>
      </c>
      <c r="W26" s="125" t="e">
        <f t="shared" si="0"/>
        <v>#REF!</v>
      </c>
      <c r="X26" s="125" t="e">
        <f>VLOOKUP($N26,'10 km Ride - Section 1'!$A$31:$W$52,20,FALSE)</f>
        <v>#REF!</v>
      </c>
      <c r="Y26" s="125" t="e">
        <f>VLOOKUP($N26,'10 km Ride - Section 1'!$A$31:$W$52,24,FALSE)</f>
        <v>#REF!</v>
      </c>
      <c r="Z26" s="125" t="e">
        <f t="shared" si="4"/>
        <v>#REF!</v>
      </c>
      <c r="AA26" s="113"/>
      <c r="AB26" s="113"/>
    </row>
    <row r="27" spans="2:28" x14ac:dyDescent="0.2">
      <c r="B27" s="120">
        <v>23</v>
      </c>
      <c r="C27" s="120" t="e">
        <f>+'20 km Ride - Section 1'!#REF!</f>
        <v>#REF!</v>
      </c>
      <c r="D27" s="120" t="e">
        <f>+'20 km Ride - Section 1'!#REF!</f>
        <v>#REF!</v>
      </c>
      <c r="E27" s="120" t="e">
        <f>+'20 km Ride - Section 1'!#REF!</f>
        <v>#REF!</v>
      </c>
      <c r="F27" s="120" t="e">
        <f>+'20 km Ride - Section 1'!#REF!</f>
        <v>#REF!</v>
      </c>
      <c r="G27" s="120" t="e">
        <f>+'20 km Ride - Section 1'!#REF!</f>
        <v>#REF!</v>
      </c>
      <c r="H27" s="120" t="e">
        <f>+'20 km Ride - Section 1'!#REF!</f>
        <v>#REF!</v>
      </c>
      <c r="I27" s="121" t="e">
        <f>IF('20 km Ride - Section 1'!#REF!="ELIMINATED",'20 km Ride - Section 1'!#REF!,+'20 km Ride - Section 1'!#REF!+'20 km Ride - Section 1'!#REF!)</f>
        <v>#REF!</v>
      </c>
      <c r="J27" s="120" t="e">
        <f>+'20 km Ride - Section 1'!#REF!</f>
        <v>#REF!</v>
      </c>
      <c r="K27" s="122" t="e">
        <f>+'20 km Ride - Section 1'!#REF!</f>
        <v>#REF!</v>
      </c>
      <c r="L27" s="123" t="e">
        <f t="shared" si="1"/>
        <v>#REF!</v>
      </c>
      <c r="N27" s="125" t="e">
        <f>VLOOKUP(S27,'10 km Ride - Section 1'!F53:F64,2,FALSE)</f>
        <v>#REF!</v>
      </c>
      <c r="O27" s="125" t="e">
        <f>VLOOKUP($N27,'10 km Ride - Section 1'!$A$31:$G$52,2,FALSE)</f>
        <v>#REF!</v>
      </c>
      <c r="P27" s="125" t="e">
        <f>VLOOKUP($N27,'10 km Ride - Section 1'!$A$31:$G$52,3,FALSE)</f>
        <v>#REF!</v>
      </c>
      <c r="Q27" s="125" t="e">
        <f>VLOOKUP($N27,'10 km Ride - Section 1'!$A$31:$G$52,4,FALSE)</f>
        <v>#REF!</v>
      </c>
      <c r="R27" s="125" t="e">
        <f>VLOOKUP($N27,'10 km Ride - Section 1'!$A$31:$G$52,5,FALSE)</f>
        <v>#REF!</v>
      </c>
      <c r="S27" s="125" t="e">
        <f t="shared" si="2"/>
        <v>#REF!</v>
      </c>
      <c r="T27" s="125" t="e">
        <f t="shared" si="3"/>
        <v>#REF!</v>
      </c>
      <c r="U27" s="125" t="e">
        <f>VLOOKUP($N27,'10 km Ride - Section 1'!$A$31:$W$52,18,FALSE)</f>
        <v>#REF!</v>
      </c>
      <c r="V27" s="125" t="e">
        <f>VLOOKUP($N27,'10 km Ride - Section 1'!$A$31:$W$52,19,FALSE)</f>
        <v>#REF!</v>
      </c>
      <c r="W27" s="125" t="e">
        <f t="shared" si="0"/>
        <v>#REF!</v>
      </c>
      <c r="X27" s="125" t="e">
        <f>VLOOKUP($N27,'10 km Ride - Section 1'!$A$31:$W$52,20,FALSE)</f>
        <v>#REF!</v>
      </c>
      <c r="Y27" s="125" t="e">
        <f>VLOOKUP($N27,'10 km Ride - Section 1'!$A$31:$W$52,24,FALSE)</f>
        <v>#REF!</v>
      </c>
      <c r="Z27" s="125" t="e">
        <f t="shared" si="4"/>
        <v>#REF!</v>
      </c>
      <c r="AA27" s="113"/>
      <c r="AB27" s="113"/>
    </row>
    <row r="28" spans="2:28" x14ac:dyDescent="0.2">
      <c r="B28" s="120">
        <v>24</v>
      </c>
      <c r="C28" s="120" t="e">
        <f>+'20 km Ride - Section 1'!#REF!</f>
        <v>#REF!</v>
      </c>
      <c r="D28" s="120" t="e">
        <f>+'20 km Ride - Section 1'!#REF!</f>
        <v>#REF!</v>
      </c>
      <c r="E28" s="120" t="e">
        <f>+'20 km Ride - Section 1'!#REF!</f>
        <v>#REF!</v>
      </c>
      <c r="F28" s="120" t="e">
        <f>+'20 km Ride - Section 1'!#REF!</f>
        <v>#REF!</v>
      </c>
      <c r="G28" s="120" t="e">
        <f>+'20 km Ride - Section 1'!#REF!</f>
        <v>#REF!</v>
      </c>
      <c r="H28" s="120" t="e">
        <f>+'20 km Ride - Section 1'!#REF!</f>
        <v>#REF!</v>
      </c>
      <c r="I28" s="121" t="e">
        <f>IF('20 km Ride - Section 1'!#REF!="ELIMINATED",'20 km Ride - Section 1'!#REF!,+'20 km Ride - Section 1'!#REF!+'20 km Ride - Section 1'!#REF!)</f>
        <v>#REF!</v>
      </c>
      <c r="J28" s="120" t="e">
        <f>+'20 km Ride - Section 1'!#REF!</f>
        <v>#REF!</v>
      </c>
      <c r="K28" s="122" t="e">
        <f>+'20 km Ride - Section 1'!#REF!</f>
        <v>#REF!</v>
      </c>
      <c r="L28" s="123" t="e">
        <f t="shared" si="1"/>
        <v>#REF!</v>
      </c>
      <c r="N28" s="125" t="e">
        <f>VLOOKUP(S28,'10 km Ride - Section 1'!F53:F65,2,FALSE)</f>
        <v>#REF!</v>
      </c>
      <c r="O28" s="125" t="e">
        <f>VLOOKUP($N28,'10 km Ride - Section 1'!$A$31:$G$52,2,FALSE)</f>
        <v>#REF!</v>
      </c>
      <c r="P28" s="125" t="e">
        <f>VLOOKUP($N28,'10 km Ride - Section 1'!$A$31:$G$52,3,FALSE)</f>
        <v>#REF!</v>
      </c>
      <c r="Q28" s="125" t="e">
        <f>VLOOKUP($N28,'10 km Ride - Section 1'!$A$31:$G$52,4,FALSE)</f>
        <v>#REF!</v>
      </c>
      <c r="R28" s="125" t="e">
        <f>VLOOKUP($N28,'10 km Ride - Section 1'!$A$31:$G$52,5,FALSE)</f>
        <v>#REF!</v>
      </c>
      <c r="S28" s="125" t="e">
        <f t="shared" si="2"/>
        <v>#REF!</v>
      </c>
      <c r="T28" s="125" t="e">
        <f t="shared" si="3"/>
        <v>#REF!</v>
      </c>
      <c r="U28" s="125" t="e">
        <f>VLOOKUP($N28,'10 km Ride - Section 1'!$A$31:$W$52,18,FALSE)</f>
        <v>#REF!</v>
      </c>
      <c r="V28" s="125" t="e">
        <f>VLOOKUP($N28,'10 km Ride - Section 1'!$A$31:$W$52,19,FALSE)</f>
        <v>#REF!</v>
      </c>
      <c r="W28" s="125" t="e">
        <f t="shared" si="0"/>
        <v>#REF!</v>
      </c>
      <c r="X28" s="125" t="e">
        <f>VLOOKUP($N28,'10 km Ride - Section 1'!$A$31:$W$52,20,FALSE)</f>
        <v>#REF!</v>
      </c>
      <c r="Y28" s="125" t="e">
        <f>VLOOKUP($N28,'10 km Ride - Section 1'!$A$31:$W$52,24,FALSE)</f>
        <v>#REF!</v>
      </c>
      <c r="Z28" s="125" t="e">
        <f t="shared" si="4"/>
        <v>#REF!</v>
      </c>
      <c r="AA28" s="113"/>
      <c r="AB28" s="113"/>
    </row>
    <row r="29" spans="2:28" x14ac:dyDescent="0.2">
      <c r="B29" s="120">
        <v>25</v>
      </c>
      <c r="C29" s="120" t="e">
        <f>+'20 km Ride - Section 1'!#REF!</f>
        <v>#REF!</v>
      </c>
      <c r="D29" s="120" t="e">
        <f>+'20 km Ride - Section 1'!#REF!</f>
        <v>#REF!</v>
      </c>
      <c r="E29" s="120" t="e">
        <f>+'20 km Ride - Section 1'!#REF!</f>
        <v>#REF!</v>
      </c>
      <c r="F29" s="120" t="e">
        <f>+'20 km Ride - Section 1'!#REF!</f>
        <v>#REF!</v>
      </c>
      <c r="G29" s="120" t="e">
        <f>+'20 km Ride - Section 1'!#REF!</f>
        <v>#REF!</v>
      </c>
      <c r="H29" s="120" t="e">
        <f>+'20 km Ride - Section 1'!#REF!</f>
        <v>#REF!</v>
      </c>
      <c r="I29" s="121" t="e">
        <f>IF('20 km Ride - Section 1'!#REF!="ELIMINATED",'20 km Ride - Section 1'!#REF!,+'20 km Ride - Section 1'!#REF!+'20 km Ride - Section 1'!#REF!)</f>
        <v>#REF!</v>
      </c>
      <c r="J29" s="120" t="e">
        <f>+'20 km Ride - Section 1'!#REF!</f>
        <v>#REF!</v>
      </c>
      <c r="K29" s="122" t="e">
        <f>+'20 km Ride - Section 1'!#REF!</f>
        <v>#REF!</v>
      </c>
      <c r="L29" s="123" t="e">
        <f t="shared" si="1"/>
        <v>#REF!</v>
      </c>
      <c r="N29" s="125" t="e">
        <f>VLOOKUP(S29,'10 km Ride - Section 1'!F53:F66,2,FALSE)</f>
        <v>#REF!</v>
      </c>
      <c r="O29" s="125" t="e">
        <f>VLOOKUP($N29,'10 km Ride - Section 1'!$A$31:$G$52,2,FALSE)</f>
        <v>#REF!</v>
      </c>
      <c r="P29" s="125" t="e">
        <f>VLOOKUP($N29,'10 km Ride - Section 1'!$A$31:$G$52,3,FALSE)</f>
        <v>#REF!</v>
      </c>
      <c r="Q29" s="125" t="e">
        <f>VLOOKUP($N29,'10 km Ride - Section 1'!$A$31:$G$52,4,FALSE)</f>
        <v>#REF!</v>
      </c>
      <c r="R29" s="125" t="e">
        <f>VLOOKUP($N29,'10 km Ride - Section 1'!$A$31:$G$52,5,FALSE)</f>
        <v>#REF!</v>
      </c>
      <c r="S29" s="125" t="e">
        <f t="shared" si="2"/>
        <v>#REF!</v>
      </c>
      <c r="T29" s="125" t="e">
        <f t="shared" si="3"/>
        <v>#REF!</v>
      </c>
      <c r="U29" s="125" t="e">
        <f>VLOOKUP($N29,'10 km Ride - Section 1'!$A$31:$W$52,18,FALSE)</f>
        <v>#REF!</v>
      </c>
      <c r="V29" s="125" t="e">
        <f>VLOOKUP($N29,'10 km Ride - Section 1'!$A$31:$W$52,19,FALSE)</f>
        <v>#REF!</v>
      </c>
      <c r="W29" s="125" t="e">
        <f t="shared" si="0"/>
        <v>#REF!</v>
      </c>
      <c r="X29" s="125" t="e">
        <f>VLOOKUP($N29,'10 km Ride - Section 1'!$A$31:$W$52,20,FALSE)</f>
        <v>#REF!</v>
      </c>
      <c r="Y29" s="125" t="e">
        <f>VLOOKUP($N29,'10 km Ride - Section 1'!$A$31:$W$52,24,FALSE)</f>
        <v>#REF!</v>
      </c>
      <c r="Z29" s="125" t="e">
        <f t="shared" si="4"/>
        <v>#REF!</v>
      </c>
      <c r="AA29" s="113"/>
      <c r="AB29" s="113"/>
    </row>
    <row r="30" spans="2:28" x14ac:dyDescent="0.2">
      <c r="B30" s="120">
        <v>26</v>
      </c>
      <c r="C30" s="120" t="e">
        <f>+'20 km Ride - Section 1'!#REF!</f>
        <v>#REF!</v>
      </c>
      <c r="D30" s="120" t="e">
        <f>+'20 km Ride - Section 1'!#REF!</f>
        <v>#REF!</v>
      </c>
      <c r="E30" s="120" t="e">
        <f>+'20 km Ride - Section 1'!#REF!</f>
        <v>#REF!</v>
      </c>
      <c r="F30" s="120" t="e">
        <f>+'20 km Ride - Section 1'!#REF!</f>
        <v>#REF!</v>
      </c>
      <c r="G30" s="120" t="e">
        <f>+'20 km Ride - Section 1'!#REF!</f>
        <v>#REF!</v>
      </c>
      <c r="H30" s="120" t="e">
        <f>+'20 km Ride - Section 1'!#REF!</f>
        <v>#REF!</v>
      </c>
      <c r="I30" s="121" t="e">
        <f>IF('20 km Ride - Section 1'!#REF!="ELIMINATED",'20 km Ride - Section 1'!#REF!,+'20 km Ride - Section 1'!#REF!+'20 km Ride - Section 1'!#REF!)</f>
        <v>#REF!</v>
      </c>
      <c r="J30" s="120" t="e">
        <f>+'20 km Ride - Section 1'!#REF!</f>
        <v>#REF!</v>
      </c>
      <c r="K30" s="122" t="e">
        <f>+'20 km Ride - Section 1'!#REF!</f>
        <v>#REF!</v>
      </c>
      <c r="L30" s="123" t="e">
        <f t="shared" si="1"/>
        <v>#REF!</v>
      </c>
      <c r="N30" s="125" t="e">
        <f>VLOOKUP(S30,'10 km Ride - Section 1'!F53:F67,2,FALSE)</f>
        <v>#REF!</v>
      </c>
      <c r="O30" s="125" t="e">
        <f>VLOOKUP($N30,'10 km Ride - Section 1'!$A$31:$G$52,2,FALSE)</f>
        <v>#REF!</v>
      </c>
      <c r="P30" s="125" t="e">
        <f>VLOOKUP($N30,'10 km Ride - Section 1'!$A$31:$G$52,3,FALSE)</f>
        <v>#REF!</v>
      </c>
      <c r="Q30" s="125" t="e">
        <f>VLOOKUP($N30,'10 km Ride - Section 1'!$A$31:$G$52,4,FALSE)</f>
        <v>#REF!</v>
      </c>
      <c r="R30" s="125" t="e">
        <f>VLOOKUP($N30,'10 km Ride - Section 1'!$A$31:$G$52,5,FALSE)</f>
        <v>#REF!</v>
      </c>
      <c r="S30" s="125" t="e">
        <f t="shared" si="2"/>
        <v>#REF!</v>
      </c>
      <c r="T30" s="125" t="e">
        <f t="shared" si="3"/>
        <v>#REF!</v>
      </c>
      <c r="U30" s="125" t="e">
        <f>VLOOKUP($N30,'10 km Ride - Section 1'!$A$31:$W$52,18,FALSE)</f>
        <v>#REF!</v>
      </c>
      <c r="V30" s="125" t="e">
        <f>VLOOKUP($N30,'10 km Ride - Section 1'!$A$31:$W$52,19,FALSE)</f>
        <v>#REF!</v>
      </c>
      <c r="W30" s="125" t="e">
        <f t="shared" si="0"/>
        <v>#REF!</v>
      </c>
      <c r="X30" s="125" t="e">
        <f>VLOOKUP($N30,'10 km Ride - Section 1'!$A$31:$W$52,20,FALSE)</f>
        <v>#REF!</v>
      </c>
      <c r="Y30" s="125" t="e">
        <f>VLOOKUP($N30,'10 km Ride - Section 1'!$A$31:$W$52,24,FALSE)</f>
        <v>#REF!</v>
      </c>
      <c r="Z30" s="125" t="e">
        <f t="shared" si="4"/>
        <v>#REF!</v>
      </c>
      <c r="AA30" s="113"/>
      <c r="AB30" s="113"/>
    </row>
    <row r="31" spans="2:28" x14ac:dyDescent="0.2">
      <c r="B31" s="120">
        <v>27</v>
      </c>
      <c r="C31" s="120" t="e">
        <f>+'20 km Ride - Section 1'!#REF!</f>
        <v>#REF!</v>
      </c>
      <c r="D31" s="120" t="e">
        <f>+'20 km Ride - Section 1'!#REF!</f>
        <v>#REF!</v>
      </c>
      <c r="E31" s="120" t="e">
        <f>+'20 km Ride - Section 1'!#REF!</f>
        <v>#REF!</v>
      </c>
      <c r="F31" s="120" t="e">
        <f>+'20 km Ride - Section 1'!#REF!</f>
        <v>#REF!</v>
      </c>
      <c r="G31" s="120" t="e">
        <f>+'20 km Ride - Section 1'!#REF!</f>
        <v>#REF!</v>
      </c>
      <c r="H31" s="120" t="e">
        <f>+'20 km Ride - Section 1'!#REF!</f>
        <v>#REF!</v>
      </c>
      <c r="I31" s="121" t="e">
        <f>IF('20 km Ride - Section 1'!#REF!="ELIMINATED",'20 km Ride - Section 1'!#REF!,+'20 km Ride - Section 1'!#REF!+'20 km Ride - Section 1'!#REF!)</f>
        <v>#REF!</v>
      </c>
      <c r="J31" s="120" t="e">
        <f>+'20 km Ride - Section 1'!#REF!</f>
        <v>#REF!</v>
      </c>
      <c r="K31" s="122" t="e">
        <f>+'20 km Ride - Section 1'!#REF!</f>
        <v>#REF!</v>
      </c>
      <c r="L31" s="123" t="e">
        <f t="shared" si="1"/>
        <v>#REF!</v>
      </c>
      <c r="N31" s="125" t="e">
        <f>VLOOKUP(S31,'10 km Ride - Section 1'!F53:F68,2,FALSE)</f>
        <v>#REF!</v>
      </c>
      <c r="O31" s="125" t="e">
        <f>VLOOKUP($N31,'10 km Ride - Section 1'!$A$31:$G$52,2,FALSE)</f>
        <v>#REF!</v>
      </c>
      <c r="P31" s="125" t="e">
        <f>VLOOKUP($N31,'10 km Ride - Section 1'!$A$31:$G$52,3,FALSE)</f>
        <v>#REF!</v>
      </c>
      <c r="Q31" s="125" t="e">
        <f>VLOOKUP($N31,'10 km Ride - Section 1'!$A$31:$G$52,4,FALSE)</f>
        <v>#REF!</v>
      </c>
      <c r="R31" s="125" t="e">
        <f>VLOOKUP($N31,'10 km Ride - Section 1'!$A$31:$G$52,5,FALSE)</f>
        <v>#REF!</v>
      </c>
      <c r="S31" s="125" t="e">
        <f t="shared" si="2"/>
        <v>#REF!</v>
      </c>
      <c r="T31" s="125" t="e">
        <f t="shared" si="3"/>
        <v>#REF!</v>
      </c>
      <c r="U31" s="125" t="e">
        <f>VLOOKUP($N31,'10 km Ride - Section 1'!$A$31:$W$52,18,FALSE)</f>
        <v>#REF!</v>
      </c>
      <c r="V31" s="125" t="e">
        <f>VLOOKUP($N31,'10 km Ride - Section 1'!$A$31:$W$52,19,FALSE)</f>
        <v>#REF!</v>
      </c>
      <c r="W31" s="125" t="e">
        <f t="shared" si="0"/>
        <v>#REF!</v>
      </c>
      <c r="X31" s="125" t="e">
        <f>VLOOKUP($N31,'10 km Ride - Section 1'!$A$31:$W$52,20,FALSE)</f>
        <v>#REF!</v>
      </c>
      <c r="Y31" s="125" t="e">
        <f>VLOOKUP($N31,'10 km Ride - Section 1'!$A$31:$W$52,24,FALSE)</f>
        <v>#REF!</v>
      </c>
      <c r="Z31" s="125" t="e">
        <f t="shared" si="4"/>
        <v>#REF!</v>
      </c>
      <c r="AA31" s="113"/>
      <c r="AB31" s="113"/>
    </row>
    <row r="32" spans="2:28" x14ac:dyDescent="0.2">
      <c r="B32" s="120">
        <v>28</v>
      </c>
      <c r="C32" s="120" t="e">
        <f>+'20 km Ride - Section 1'!#REF!</f>
        <v>#REF!</v>
      </c>
      <c r="D32" s="120" t="e">
        <f>+'20 km Ride - Section 1'!#REF!</f>
        <v>#REF!</v>
      </c>
      <c r="E32" s="120" t="e">
        <f>+'20 km Ride - Section 1'!#REF!</f>
        <v>#REF!</v>
      </c>
      <c r="F32" s="120" t="e">
        <f>+'20 km Ride - Section 1'!#REF!</f>
        <v>#REF!</v>
      </c>
      <c r="G32" s="120" t="e">
        <f>+'20 km Ride - Section 1'!#REF!</f>
        <v>#REF!</v>
      </c>
      <c r="H32" s="120" t="e">
        <f>+'20 km Ride - Section 1'!#REF!</f>
        <v>#REF!</v>
      </c>
      <c r="I32" s="121" t="e">
        <f>IF('20 km Ride - Section 1'!#REF!="ELIMINATED",'20 km Ride - Section 1'!#REF!,+'20 km Ride - Section 1'!#REF!+'20 km Ride - Section 1'!#REF!)</f>
        <v>#REF!</v>
      </c>
      <c r="J32" s="120" t="e">
        <f>+'20 km Ride - Section 1'!#REF!</f>
        <v>#REF!</v>
      </c>
      <c r="K32" s="122" t="e">
        <f>+'20 km Ride - Section 1'!#REF!</f>
        <v>#REF!</v>
      </c>
      <c r="L32" s="123" t="e">
        <f t="shared" si="1"/>
        <v>#REF!</v>
      </c>
      <c r="N32" s="125" t="e">
        <f>VLOOKUP(S32,'10 km Ride - Section 1'!F53:F69,2,FALSE)</f>
        <v>#REF!</v>
      </c>
      <c r="O32" s="125" t="e">
        <f>VLOOKUP($N32,'10 km Ride - Section 1'!$A$31:$G$52,2,FALSE)</f>
        <v>#REF!</v>
      </c>
      <c r="P32" s="125" t="e">
        <f>VLOOKUP($N32,'10 km Ride - Section 1'!$A$31:$G$52,3,FALSE)</f>
        <v>#REF!</v>
      </c>
      <c r="Q32" s="125" t="e">
        <f>VLOOKUP($N32,'10 km Ride - Section 1'!$A$31:$G$52,4,FALSE)</f>
        <v>#REF!</v>
      </c>
      <c r="R32" s="125" t="e">
        <f>VLOOKUP($N32,'10 km Ride - Section 1'!$A$31:$G$52,5,FALSE)</f>
        <v>#REF!</v>
      </c>
      <c r="S32" s="125" t="e">
        <f t="shared" si="2"/>
        <v>#REF!</v>
      </c>
      <c r="T32" s="125" t="e">
        <f t="shared" si="3"/>
        <v>#REF!</v>
      </c>
      <c r="U32" s="125" t="e">
        <f>VLOOKUP($N32,'10 km Ride - Section 1'!$A$31:$W$52,18,FALSE)</f>
        <v>#REF!</v>
      </c>
      <c r="V32" s="125" t="e">
        <f>VLOOKUP($N32,'10 km Ride - Section 1'!$A$31:$W$52,19,FALSE)</f>
        <v>#REF!</v>
      </c>
      <c r="W32" s="125" t="e">
        <f t="shared" si="0"/>
        <v>#REF!</v>
      </c>
      <c r="X32" s="125" t="e">
        <f>VLOOKUP($N32,'10 km Ride - Section 1'!$A$31:$W$52,20,FALSE)</f>
        <v>#REF!</v>
      </c>
      <c r="Y32" s="125" t="e">
        <f>VLOOKUP($N32,'10 km Ride - Section 1'!$A$31:$W$52,24,FALSE)</f>
        <v>#REF!</v>
      </c>
      <c r="Z32" s="125" t="e">
        <f t="shared" si="4"/>
        <v>#REF!</v>
      </c>
      <c r="AA32" s="113"/>
      <c r="AB32" s="113"/>
    </row>
    <row r="33" spans="2:28" x14ac:dyDescent="0.2">
      <c r="B33" s="120">
        <v>29</v>
      </c>
      <c r="C33" s="120" t="e">
        <f>+'20 km Ride - Section 1'!#REF!</f>
        <v>#REF!</v>
      </c>
      <c r="D33" s="120" t="e">
        <f>+'20 km Ride - Section 1'!#REF!</f>
        <v>#REF!</v>
      </c>
      <c r="E33" s="120" t="e">
        <f>+'20 km Ride - Section 1'!#REF!</f>
        <v>#REF!</v>
      </c>
      <c r="F33" s="120" t="e">
        <f>+'20 km Ride - Section 1'!#REF!</f>
        <v>#REF!</v>
      </c>
      <c r="G33" s="120" t="e">
        <f>+'20 km Ride - Section 1'!#REF!</f>
        <v>#REF!</v>
      </c>
      <c r="H33" s="120" t="e">
        <f>+'20 km Ride - Section 1'!#REF!</f>
        <v>#REF!</v>
      </c>
      <c r="I33" s="121" t="e">
        <f>IF('20 km Ride - Section 1'!#REF!="ELIMINATED",'20 km Ride - Section 1'!#REF!,+'20 km Ride - Section 1'!#REF!+'20 km Ride - Section 1'!#REF!)</f>
        <v>#REF!</v>
      </c>
      <c r="J33" s="120" t="e">
        <f>+'20 km Ride - Section 1'!#REF!</f>
        <v>#REF!</v>
      </c>
      <c r="K33" s="122" t="e">
        <f>+'20 km Ride - Section 1'!#REF!</f>
        <v>#REF!</v>
      </c>
      <c r="L33" s="123" t="e">
        <f t="shared" si="1"/>
        <v>#REF!</v>
      </c>
      <c r="N33" s="125" t="e">
        <f>VLOOKUP(S33,'10 km Ride - Section 1'!F44:F70,2,FALSE)</f>
        <v>#REF!</v>
      </c>
      <c r="O33" s="125" t="e">
        <f>VLOOKUP($N33,'10 km Ride - Section 1'!$A$31:$G$52,2,FALSE)</f>
        <v>#REF!</v>
      </c>
      <c r="P33" s="125" t="e">
        <f>VLOOKUP($N33,'10 km Ride - Section 1'!$A$31:$G$52,3,FALSE)</f>
        <v>#REF!</v>
      </c>
      <c r="Q33" s="125" t="e">
        <f>VLOOKUP($N33,'10 km Ride - Section 1'!$A$31:$G$52,4,FALSE)</f>
        <v>#REF!</v>
      </c>
      <c r="R33" s="125" t="e">
        <f>VLOOKUP($N33,'10 km Ride - Section 1'!$A$31:$G$52,5,FALSE)</f>
        <v>#REF!</v>
      </c>
      <c r="S33" s="125" t="e">
        <f t="shared" si="2"/>
        <v>#REF!</v>
      </c>
      <c r="T33" s="125" t="e">
        <f t="shared" si="3"/>
        <v>#REF!</v>
      </c>
      <c r="U33" s="125" t="e">
        <f>VLOOKUP($N33,'10 km Ride - Section 1'!$A$31:$W$52,18,FALSE)</f>
        <v>#REF!</v>
      </c>
      <c r="V33" s="125" t="e">
        <f>VLOOKUP($N33,'10 km Ride - Section 1'!$A$31:$W$52,19,FALSE)</f>
        <v>#REF!</v>
      </c>
      <c r="W33" s="125" t="e">
        <f t="shared" si="0"/>
        <v>#REF!</v>
      </c>
      <c r="X33" s="125" t="e">
        <f>VLOOKUP($N33,'10 km Ride - Section 1'!$A$31:$W$52,20,FALSE)</f>
        <v>#REF!</v>
      </c>
      <c r="Y33" s="125" t="e">
        <f>VLOOKUP($N33,'10 km Ride - Section 1'!$A$31:$W$52,24,FALSE)</f>
        <v>#REF!</v>
      </c>
      <c r="Z33" s="125" t="e">
        <f t="shared" si="4"/>
        <v>#REF!</v>
      </c>
      <c r="AA33" s="113"/>
      <c r="AB33" s="113"/>
    </row>
    <row r="34" spans="2:28" x14ac:dyDescent="0.2">
      <c r="B34" s="120">
        <v>30</v>
      </c>
      <c r="C34" s="120" t="e">
        <f>+'20 km Ride - Section 1'!#REF!</f>
        <v>#REF!</v>
      </c>
      <c r="D34" s="120" t="e">
        <f>+'20 km Ride - Section 1'!#REF!</f>
        <v>#REF!</v>
      </c>
      <c r="E34" s="120" t="e">
        <f>+'20 km Ride - Section 1'!#REF!</f>
        <v>#REF!</v>
      </c>
      <c r="F34" s="120" t="e">
        <f>+'20 km Ride - Section 1'!#REF!</f>
        <v>#REF!</v>
      </c>
      <c r="G34" s="120" t="e">
        <f>+'20 km Ride - Section 1'!#REF!</f>
        <v>#REF!</v>
      </c>
      <c r="H34" s="120" t="e">
        <f>+'20 km Ride - Section 1'!#REF!</f>
        <v>#REF!</v>
      </c>
      <c r="I34" s="121" t="e">
        <f>IF('20 km Ride - Section 1'!#REF!="ELIMINATED",'20 km Ride - Section 1'!#REF!,+'20 km Ride - Section 1'!#REF!+'20 km Ride - Section 1'!#REF!)</f>
        <v>#REF!</v>
      </c>
      <c r="J34" s="120" t="e">
        <f>+'20 km Ride - Section 1'!#REF!</f>
        <v>#REF!</v>
      </c>
      <c r="K34" s="122" t="e">
        <f>+'20 km Ride - Section 1'!#REF!</f>
        <v>#REF!</v>
      </c>
      <c r="L34" s="123" t="e">
        <f t="shared" si="1"/>
        <v>#REF!</v>
      </c>
      <c r="N34" s="125" t="e">
        <f>VLOOKUP(S34,'10 km Ride - Section 1'!F44:F71,2,FALSE)</f>
        <v>#REF!</v>
      </c>
      <c r="O34" s="125" t="e">
        <f>VLOOKUP($N34,'10 km Ride - Section 1'!$A$31:$G$52,2,FALSE)</f>
        <v>#REF!</v>
      </c>
      <c r="P34" s="125" t="e">
        <f>VLOOKUP($N34,'10 km Ride - Section 1'!$A$31:$G$52,3,FALSE)</f>
        <v>#REF!</v>
      </c>
      <c r="Q34" s="125" t="e">
        <f>VLOOKUP($N34,'10 km Ride - Section 1'!$A$31:$G$52,4,FALSE)</f>
        <v>#REF!</v>
      </c>
      <c r="R34" s="125" t="e">
        <f>VLOOKUP($N34,'10 km Ride - Section 1'!$A$31:$G$52,5,FALSE)</f>
        <v>#REF!</v>
      </c>
      <c r="S34" s="125" t="e">
        <f t="shared" si="2"/>
        <v>#REF!</v>
      </c>
      <c r="T34" s="125" t="e">
        <f t="shared" si="3"/>
        <v>#REF!</v>
      </c>
      <c r="U34" s="125" t="e">
        <f>VLOOKUP($N34,'10 km Ride - Section 1'!$A$31:$W$52,18,FALSE)</f>
        <v>#REF!</v>
      </c>
      <c r="V34" s="125" t="e">
        <f>VLOOKUP($N34,'10 km Ride - Section 1'!$A$31:$W$52,19,FALSE)</f>
        <v>#REF!</v>
      </c>
      <c r="W34" s="125" t="e">
        <f t="shared" si="0"/>
        <v>#REF!</v>
      </c>
      <c r="X34" s="125" t="e">
        <f>VLOOKUP($N34,'10 km Ride - Section 1'!$A$31:$W$52,20,FALSE)</f>
        <v>#REF!</v>
      </c>
      <c r="Y34" s="125" t="e">
        <f>VLOOKUP($N34,'10 km Ride - Section 1'!$A$31:$W$52,24,FALSE)</f>
        <v>#REF!</v>
      </c>
      <c r="Z34" s="125" t="e">
        <f t="shared" si="4"/>
        <v>#REF!</v>
      </c>
      <c r="AA34" s="113"/>
      <c r="AB34" s="113"/>
    </row>
    <row r="35" spans="2:28" x14ac:dyDescent="0.2">
      <c r="B35" s="120">
        <v>31</v>
      </c>
      <c r="C35" s="120" t="e">
        <f>+'20 km Ride - Section 1'!#REF!</f>
        <v>#REF!</v>
      </c>
      <c r="D35" s="120" t="e">
        <f>+'20 km Ride - Section 1'!#REF!</f>
        <v>#REF!</v>
      </c>
      <c r="E35" s="120" t="e">
        <f>+'20 km Ride - Section 1'!#REF!</f>
        <v>#REF!</v>
      </c>
      <c r="F35" s="120" t="e">
        <f>+'20 km Ride - Section 1'!#REF!</f>
        <v>#REF!</v>
      </c>
      <c r="G35" s="120" t="e">
        <f>+'20 km Ride - Section 1'!#REF!</f>
        <v>#REF!</v>
      </c>
      <c r="H35" s="120" t="e">
        <f>+'20 km Ride - Section 1'!#REF!</f>
        <v>#REF!</v>
      </c>
      <c r="I35" s="121" t="e">
        <f>IF('20 km Ride - Section 1'!#REF!="ELIMINATED",'20 km Ride - Section 1'!#REF!,+'20 km Ride - Section 1'!#REF!+'20 km Ride - Section 1'!#REF!)</f>
        <v>#REF!</v>
      </c>
      <c r="J35" s="120" t="e">
        <f>+'20 km Ride - Section 1'!#REF!</f>
        <v>#REF!</v>
      </c>
      <c r="K35" s="122" t="e">
        <f>+'20 km Ride - Section 1'!#REF!</f>
        <v>#REF!</v>
      </c>
      <c r="L35" s="123" t="e">
        <f t="shared" si="1"/>
        <v>#REF!</v>
      </c>
      <c r="N35" s="125" t="e">
        <f>VLOOKUP(S35,'10 km Ride - Section 1'!F44:F72,2,FALSE)</f>
        <v>#REF!</v>
      </c>
      <c r="O35" s="125" t="e">
        <f>VLOOKUP($N35,'10 km Ride - Section 1'!$A$31:$G$52,2,FALSE)</f>
        <v>#REF!</v>
      </c>
      <c r="P35" s="125" t="e">
        <f>VLOOKUP($N35,'10 km Ride - Section 1'!$A$31:$G$52,3,FALSE)</f>
        <v>#REF!</v>
      </c>
      <c r="Q35" s="125" t="e">
        <f>VLOOKUP($N35,'10 km Ride - Section 1'!$A$31:$G$52,4,FALSE)</f>
        <v>#REF!</v>
      </c>
      <c r="R35" s="125" t="e">
        <f>VLOOKUP($N35,'10 km Ride - Section 1'!$A$31:$G$52,5,FALSE)</f>
        <v>#REF!</v>
      </c>
      <c r="S35" s="125" t="e">
        <f t="shared" si="2"/>
        <v>#REF!</v>
      </c>
      <c r="T35" s="125" t="e">
        <f t="shared" si="3"/>
        <v>#REF!</v>
      </c>
      <c r="U35" s="125" t="e">
        <f>VLOOKUP($N35,'10 km Ride - Section 1'!$A$31:$W$52,18,FALSE)</f>
        <v>#REF!</v>
      </c>
      <c r="V35" s="125" t="e">
        <f>VLOOKUP($N35,'10 km Ride - Section 1'!$A$31:$W$52,19,FALSE)</f>
        <v>#REF!</v>
      </c>
      <c r="W35" s="125" t="e">
        <f t="shared" si="0"/>
        <v>#REF!</v>
      </c>
      <c r="X35" s="125" t="e">
        <f>VLOOKUP($N35,'10 km Ride - Section 1'!$A$31:$W$52,20,FALSE)</f>
        <v>#REF!</v>
      </c>
      <c r="Y35" s="125" t="e">
        <f>VLOOKUP($N35,'10 km Ride - Section 1'!$A$31:$W$52,24,FALSE)</f>
        <v>#REF!</v>
      </c>
      <c r="Z35" s="125" t="e">
        <f t="shared" si="4"/>
        <v>#REF!</v>
      </c>
      <c r="AA35" s="113"/>
      <c r="AB35" s="113"/>
    </row>
    <row r="36" spans="2:28" x14ac:dyDescent="0.2">
      <c r="B36" s="120">
        <v>32</v>
      </c>
      <c r="C36" s="120" t="e">
        <f>+'20 km Ride - Section 1'!#REF!</f>
        <v>#REF!</v>
      </c>
      <c r="D36" s="120" t="e">
        <f>+'20 km Ride - Section 1'!#REF!</f>
        <v>#REF!</v>
      </c>
      <c r="E36" s="120" t="e">
        <f>+'20 km Ride - Section 1'!#REF!</f>
        <v>#REF!</v>
      </c>
      <c r="F36" s="120" t="e">
        <f>+'20 km Ride - Section 1'!#REF!</f>
        <v>#REF!</v>
      </c>
      <c r="G36" s="120" t="e">
        <f>+'20 km Ride - Section 1'!#REF!</f>
        <v>#REF!</v>
      </c>
      <c r="H36" s="120" t="e">
        <f>+'20 km Ride - Section 1'!#REF!</f>
        <v>#REF!</v>
      </c>
      <c r="I36" s="121" t="e">
        <f>IF('20 km Ride - Section 1'!#REF!="ELIMINATED",'20 km Ride - Section 1'!#REF!,+'20 km Ride - Section 1'!#REF!+'20 km Ride - Section 1'!#REF!)</f>
        <v>#REF!</v>
      </c>
      <c r="J36" s="120" t="e">
        <f>+'20 km Ride - Section 1'!#REF!</f>
        <v>#REF!</v>
      </c>
      <c r="K36" s="122" t="e">
        <f>+'20 km Ride - Section 1'!#REF!</f>
        <v>#REF!</v>
      </c>
      <c r="L36" s="123" t="e">
        <f t="shared" si="1"/>
        <v>#REF!</v>
      </c>
      <c r="N36" s="125" t="e">
        <f>VLOOKUP(S36,'10 km Ride - Section 1'!F44:F73,2,FALSE)</f>
        <v>#REF!</v>
      </c>
      <c r="O36" s="125" t="e">
        <f>VLOOKUP($N36,'10 km Ride - Section 1'!$A$31:$G$52,2,FALSE)</f>
        <v>#REF!</v>
      </c>
      <c r="P36" s="125" t="e">
        <f>VLOOKUP($N36,'10 km Ride - Section 1'!$A$31:$G$52,3,FALSE)</f>
        <v>#REF!</v>
      </c>
      <c r="Q36" s="125" t="e">
        <f>VLOOKUP($N36,'10 km Ride - Section 1'!$A$31:$G$52,4,FALSE)</f>
        <v>#REF!</v>
      </c>
      <c r="R36" s="125" t="e">
        <f>VLOOKUP($N36,'10 km Ride - Section 1'!$A$31:$G$52,5,FALSE)</f>
        <v>#REF!</v>
      </c>
      <c r="S36" s="125" t="e">
        <f t="shared" si="2"/>
        <v>#REF!</v>
      </c>
      <c r="T36" s="125" t="e">
        <f t="shared" si="3"/>
        <v>#REF!</v>
      </c>
      <c r="U36" s="125" t="e">
        <f>VLOOKUP($N36,'10 km Ride - Section 1'!$A$31:$W$52,18,FALSE)</f>
        <v>#REF!</v>
      </c>
      <c r="V36" s="125" t="e">
        <f>VLOOKUP($N36,'10 km Ride - Section 1'!$A$31:$W$52,19,FALSE)</f>
        <v>#REF!</v>
      </c>
      <c r="W36" s="125" t="e">
        <f t="shared" si="0"/>
        <v>#REF!</v>
      </c>
      <c r="X36" s="125" t="e">
        <f>VLOOKUP($N36,'10 km Ride - Section 1'!$A$31:$W$52,20,FALSE)</f>
        <v>#REF!</v>
      </c>
      <c r="Y36" s="125" t="e">
        <f>VLOOKUP($N36,'10 km Ride - Section 1'!$A$31:$W$52,24,FALSE)</f>
        <v>#REF!</v>
      </c>
      <c r="Z36" s="125" t="e">
        <f t="shared" si="4"/>
        <v>#REF!</v>
      </c>
      <c r="AA36" s="113"/>
      <c r="AB36" s="113"/>
    </row>
    <row r="37" spans="2:28" x14ac:dyDescent="0.2">
      <c r="B37" s="120">
        <v>33</v>
      </c>
      <c r="C37" s="120" t="e">
        <f>+'20 km Ride - Section 1'!#REF!</f>
        <v>#REF!</v>
      </c>
      <c r="D37" s="120" t="e">
        <f>+'20 km Ride - Section 1'!#REF!</f>
        <v>#REF!</v>
      </c>
      <c r="E37" s="120" t="e">
        <f>+'20 km Ride - Section 1'!#REF!</f>
        <v>#REF!</v>
      </c>
      <c r="F37" s="120" t="e">
        <f>+'20 km Ride - Section 1'!#REF!</f>
        <v>#REF!</v>
      </c>
      <c r="G37" s="120" t="e">
        <f>+'20 km Ride - Section 1'!#REF!</f>
        <v>#REF!</v>
      </c>
      <c r="H37" s="120" t="e">
        <f>+'20 km Ride - Section 1'!#REF!</f>
        <v>#REF!</v>
      </c>
      <c r="I37" s="121" t="e">
        <f>IF('20 km Ride - Section 1'!#REF!="ELIMINATED",'20 km Ride - Section 1'!#REF!,+'20 km Ride - Section 1'!#REF!+'20 km Ride - Section 1'!#REF!)</f>
        <v>#REF!</v>
      </c>
      <c r="J37" s="120" t="e">
        <f>+'20 km Ride - Section 1'!#REF!</f>
        <v>#REF!</v>
      </c>
      <c r="K37" s="122" t="e">
        <f>+'20 km Ride - Section 1'!#REF!</f>
        <v>#REF!</v>
      </c>
      <c r="L37" s="123" t="e">
        <f t="shared" si="1"/>
        <v>#REF!</v>
      </c>
      <c r="N37" s="125" t="e">
        <f>VLOOKUP(S37,'10 km Ride - Section 1'!F44:F74,2,FALSE)</f>
        <v>#REF!</v>
      </c>
      <c r="O37" s="125" t="e">
        <f>VLOOKUP($N37,'10 km Ride - Section 1'!$A$31:$G$52,2,FALSE)</f>
        <v>#REF!</v>
      </c>
      <c r="P37" s="125" t="e">
        <f>VLOOKUP($N37,'10 km Ride - Section 1'!$A$31:$G$52,3,FALSE)</f>
        <v>#REF!</v>
      </c>
      <c r="Q37" s="125" t="e">
        <f>VLOOKUP($N37,'10 km Ride - Section 1'!$A$31:$G$52,4,FALSE)</f>
        <v>#REF!</v>
      </c>
      <c r="R37" s="125" t="e">
        <f>VLOOKUP($N37,'10 km Ride - Section 1'!$A$31:$G$52,5,FALSE)</f>
        <v>#REF!</v>
      </c>
      <c r="S37" s="125" t="e">
        <f t="shared" si="2"/>
        <v>#REF!</v>
      </c>
      <c r="T37" s="125" t="e">
        <f t="shared" si="3"/>
        <v>#REF!</v>
      </c>
      <c r="U37" s="125" t="e">
        <f>VLOOKUP($N37,'10 km Ride - Section 1'!$A$31:$W$52,18,FALSE)</f>
        <v>#REF!</v>
      </c>
      <c r="V37" s="125" t="e">
        <f>VLOOKUP($N37,'10 km Ride - Section 1'!$A$31:$W$52,19,FALSE)</f>
        <v>#REF!</v>
      </c>
      <c r="W37" s="125" t="e">
        <f t="shared" si="0"/>
        <v>#REF!</v>
      </c>
      <c r="X37" s="125" t="e">
        <f>VLOOKUP($N37,'10 km Ride - Section 1'!$A$31:$W$52,20,FALSE)</f>
        <v>#REF!</v>
      </c>
      <c r="Y37" s="125" t="e">
        <f>VLOOKUP($N37,'10 km Ride - Section 1'!$A$31:$W$52,24,FALSE)</f>
        <v>#REF!</v>
      </c>
      <c r="Z37" s="125" t="e">
        <f t="shared" si="4"/>
        <v>#REF!</v>
      </c>
      <c r="AA37" s="113"/>
      <c r="AB37" s="113"/>
    </row>
    <row r="38" spans="2:28" x14ac:dyDescent="0.2">
      <c r="B38" s="120">
        <v>34</v>
      </c>
      <c r="C38" s="120" t="e">
        <f>+'20 km Ride - Section 1'!#REF!</f>
        <v>#REF!</v>
      </c>
      <c r="D38" s="120" t="e">
        <f>+'20 km Ride - Section 1'!#REF!</f>
        <v>#REF!</v>
      </c>
      <c r="E38" s="120" t="e">
        <f>+'20 km Ride - Section 1'!#REF!</f>
        <v>#REF!</v>
      </c>
      <c r="F38" s="120" t="e">
        <f>+'20 km Ride - Section 1'!#REF!</f>
        <v>#REF!</v>
      </c>
      <c r="G38" s="120" t="e">
        <f>+'20 km Ride - Section 1'!#REF!</f>
        <v>#REF!</v>
      </c>
      <c r="H38" s="120" t="e">
        <f>+'20 km Ride - Section 1'!#REF!</f>
        <v>#REF!</v>
      </c>
      <c r="I38" s="121" t="e">
        <f>IF('20 km Ride - Section 1'!#REF!="ELIMINATED",'20 km Ride - Section 1'!#REF!,+'20 km Ride - Section 1'!#REF!+'20 km Ride - Section 1'!#REF!)</f>
        <v>#REF!</v>
      </c>
      <c r="J38" s="120" t="e">
        <f>+'20 km Ride - Section 1'!#REF!</f>
        <v>#REF!</v>
      </c>
      <c r="K38" s="122" t="e">
        <f>+'20 km Ride - Section 1'!#REF!</f>
        <v>#REF!</v>
      </c>
      <c r="L38" s="123" t="e">
        <f t="shared" si="1"/>
        <v>#REF!</v>
      </c>
      <c r="N38" s="125" t="e">
        <f>VLOOKUP(S38,'10 km Ride - Section 1'!F44:F75,2,FALSE)</f>
        <v>#REF!</v>
      </c>
      <c r="O38" s="125" t="e">
        <f>VLOOKUP($N38,'10 km Ride - Section 1'!$A$31:$G$52,2,FALSE)</f>
        <v>#REF!</v>
      </c>
      <c r="P38" s="125" t="e">
        <f>VLOOKUP($N38,'10 km Ride - Section 1'!$A$31:$G$52,3,FALSE)</f>
        <v>#REF!</v>
      </c>
      <c r="Q38" s="125" t="e">
        <f>VLOOKUP($N38,'10 km Ride - Section 1'!$A$31:$G$52,4,FALSE)</f>
        <v>#REF!</v>
      </c>
      <c r="R38" s="125" t="e">
        <f>VLOOKUP($N38,'10 km Ride - Section 1'!$A$31:$G$52,5,FALSE)</f>
        <v>#REF!</v>
      </c>
      <c r="S38" s="125" t="e">
        <f t="shared" si="2"/>
        <v>#REF!</v>
      </c>
      <c r="T38" s="125" t="e">
        <f t="shared" si="3"/>
        <v>#REF!</v>
      </c>
      <c r="U38" s="125" t="e">
        <f>VLOOKUP($N38,'10 km Ride - Section 1'!$A$31:$W$52,18,FALSE)</f>
        <v>#REF!</v>
      </c>
      <c r="V38" s="125" t="e">
        <f>VLOOKUP($N38,'10 km Ride - Section 1'!$A$31:$W$52,19,FALSE)</f>
        <v>#REF!</v>
      </c>
      <c r="W38" s="125" t="e">
        <f t="shared" si="0"/>
        <v>#REF!</v>
      </c>
      <c r="X38" s="125" t="e">
        <f>VLOOKUP($N38,'10 km Ride - Section 1'!$A$31:$W$52,20,FALSE)</f>
        <v>#REF!</v>
      </c>
      <c r="Y38" s="125" t="e">
        <f>VLOOKUP($N38,'10 km Ride - Section 1'!$A$31:$W$52,24,FALSE)</f>
        <v>#REF!</v>
      </c>
      <c r="Z38" s="125" t="e">
        <f t="shared" si="4"/>
        <v>#REF!</v>
      </c>
      <c r="AA38" s="113"/>
      <c r="AB38" s="113"/>
    </row>
    <row r="39" spans="2:28" x14ac:dyDescent="0.2">
      <c r="B39" s="120">
        <v>35</v>
      </c>
      <c r="C39" s="120" t="e">
        <f>+'20 km Ride - Section 1'!#REF!</f>
        <v>#REF!</v>
      </c>
      <c r="D39" s="120" t="e">
        <f>+'20 km Ride - Section 1'!#REF!</f>
        <v>#REF!</v>
      </c>
      <c r="E39" s="120" t="e">
        <f>+'20 km Ride - Section 1'!#REF!</f>
        <v>#REF!</v>
      </c>
      <c r="F39" s="120" t="e">
        <f>+'20 km Ride - Section 1'!#REF!</f>
        <v>#REF!</v>
      </c>
      <c r="G39" s="120" t="e">
        <f>+'20 km Ride - Section 1'!#REF!</f>
        <v>#REF!</v>
      </c>
      <c r="H39" s="120" t="e">
        <f>+'20 km Ride - Section 1'!#REF!</f>
        <v>#REF!</v>
      </c>
      <c r="I39" s="121" t="e">
        <f>IF('20 km Ride - Section 1'!#REF!="ELIMINATED",'20 km Ride - Section 1'!#REF!,+'20 km Ride - Section 1'!#REF!+'20 km Ride - Section 1'!#REF!)</f>
        <v>#REF!</v>
      </c>
      <c r="J39" s="120" t="e">
        <f>+'20 km Ride - Section 1'!#REF!</f>
        <v>#REF!</v>
      </c>
      <c r="K39" s="122" t="e">
        <f>+'20 km Ride - Section 1'!#REF!</f>
        <v>#REF!</v>
      </c>
      <c r="L39" s="123" t="e">
        <f t="shared" si="1"/>
        <v>#REF!</v>
      </c>
      <c r="N39" s="125" t="e">
        <f>VLOOKUP(S39,'10 km Ride - Section 1'!F44:F76,2,FALSE)</f>
        <v>#REF!</v>
      </c>
      <c r="O39" s="125" t="e">
        <f>VLOOKUP($N39,'10 km Ride - Section 1'!$A$31:$G$52,2,FALSE)</f>
        <v>#REF!</v>
      </c>
      <c r="P39" s="125" t="e">
        <f>VLOOKUP($N39,'10 km Ride - Section 1'!$A$31:$G$52,3,FALSE)</f>
        <v>#REF!</v>
      </c>
      <c r="Q39" s="125" t="e">
        <f>VLOOKUP($N39,'10 km Ride - Section 1'!$A$31:$G$52,4,FALSE)</f>
        <v>#REF!</v>
      </c>
      <c r="R39" s="125" t="e">
        <f>VLOOKUP($N39,'10 km Ride - Section 1'!$A$31:$G$52,5,FALSE)</f>
        <v>#REF!</v>
      </c>
      <c r="S39" s="125" t="e">
        <f t="shared" si="2"/>
        <v>#REF!</v>
      </c>
      <c r="T39" s="125" t="e">
        <f t="shared" si="3"/>
        <v>#REF!</v>
      </c>
      <c r="U39" s="125" t="e">
        <f>VLOOKUP($N39,'10 km Ride - Section 1'!$A$31:$W$52,18,FALSE)</f>
        <v>#REF!</v>
      </c>
      <c r="V39" s="125" t="e">
        <f>VLOOKUP($N39,'10 km Ride - Section 1'!$A$31:$W$52,19,FALSE)</f>
        <v>#REF!</v>
      </c>
      <c r="W39" s="125" t="e">
        <f t="shared" si="0"/>
        <v>#REF!</v>
      </c>
      <c r="X39" s="125" t="e">
        <f>VLOOKUP($N39,'10 km Ride - Section 1'!$A$31:$W$52,20,FALSE)</f>
        <v>#REF!</v>
      </c>
      <c r="Y39" s="125" t="e">
        <f>VLOOKUP($N39,'10 km Ride - Section 1'!$A$31:$W$52,24,FALSE)</f>
        <v>#REF!</v>
      </c>
      <c r="Z39" s="125" t="e">
        <f t="shared" si="4"/>
        <v>#REF!</v>
      </c>
      <c r="AA39" s="113"/>
      <c r="AB39" s="113"/>
    </row>
    <row r="40" spans="2:28" x14ac:dyDescent="0.2">
      <c r="B40" s="120">
        <v>36</v>
      </c>
      <c r="C40" s="120" t="e">
        <f>+'20 km Ride - Section 1'!#REF!</f>
        <v>#REF!</v>
      </c>
      <c r="D40" s="120" t="e">
        <f>+'20 km Ride - Section 1'!#REF!</f>
        <v>#REF!</v>
      </c>
      <c r="E40" s="120" t="e">
        <f>+'20 km Ride - Section 1'!#REF!</f>
        <v>#REF!</v>
      </c>
      <c r="F40" s="120" t="e">
        <f>+'20 km Ride - Section 1'!#REF!</f>
        <v>#REF!</v>
      </c>
      <c r="G40" s="120" t="e">
        <f>+'20 km Ride - Section 1'!#REF!</f>
        <v>#REF!</v>
      </c>
      <c r="H40" s="120" t="e">
        <f>+'20 km Ride - Section 1'!#REF!</f>
        <v>#REF!</v>
      </c>
      <c r="I40" s="121" t="e">
        <f>IF('20 km Ride - Section 1'!#REF!="ELIMINATED",'20 km Ride - Section 1'!#REF!,+'20 km Ride - Section 1'!#REF!+'20 km Ride - Section 1'!#REF!)</f>
        <v>#REF!</v>
      </c>
      <c r="J40" s="120" t="e">
        <f>+'20 km Ride - Section 1'!#REF!</f>
        <v>#REF!</v>
      </c>
      <c r="K40" s="122" t="e">
        <f>+'20 km Ride - Section 1'!#REF!</f>
        <v>#REF!</v>
      </c>
      <c r="L40" s="123" t="e">
        <f t="shared" si="1"/>
        <v>#REF!</v>
      </c>
      <c r="N40" s="125" t="e">
        <f>VLOOKUP(S40,'10 km Ride - Section 1'!F44:F77,2,FALSE)</f>
        <v>#REF!</v>
      </c>
      <c r="O40" s="125" t="e">
        <f>VLOOKUP($N40,'10 km Ride - Section 1'!$A$31:$G$52,2,FALSE)</f>
        <v>#REF!</v>
      </c>
      <c r="P40" s="125" t="e">
        <f>VLOOKUP($N40,'10 km Ride - Section 1'!$A$31:$G$52,3,FALSE)</f>
        <v>#REF!</v>
      </c>
      <c r="Q40" s="125" t="e">
        <f>VLOOKUP($N40,'10 km Ride - Section 1'!$A$31:$G$52,4,FALSE)</f>
        <v>#REF!</v>
      </c>
      <c r="R40" s="125" t="e">
        <f>VLOOKUP($N40,'10 km Ride - Section 1'!$A$31:$G$52,5,FALSE)</f>
        <v>#REF!</v>
      </c>
      <c r="S40" s="125" t="e">
        <f t="shared" si="2"/>
        <v>#REF!</v>
      </c>
      <c r="T40" s="125" t="e">
        <f t="shared" si="3"/>
        <v>#REF!</v>
      </c>
      <c r="U40" s="125" t="e">
        <f>VLOOKUP($N40,'10 km Ride - Section 1'!$A$31:$W$52,18,FALSE)</f>
        <v>#REF!</v>
      </c>
      <c r="V40" s="125" t="e">
        <f>VLOOKUP($N40,'10 km Ride - Section 1'!$A$31:$W$52,19,FALSE)</f>
        <v>#REF!</v>
      </c>
      <c r="W40" s="125" t="e">
        <f t="shared" si="0"/>
        <v>#REF!</v>
      </c>
      <c r="X40" s="125" t="e">
        <f>VLOOKUP($N40,'10 km Ride - Section 1'!$A$31:$W$52,20,FALSE)</f>
        <v>#REF!</v>
      </c>
      <c r="Y40" s="125" t="e">
        <f>VLOOKUP($N40,'10 km Ride - Section 1'!$A$31:$W$52,24,FALSE)</f>
        <v>#REF!</v>
      </c>
      <c r="Z40" s="125" t="e">
        <f t="shared" si="4"/>
        <v>#REF!</v>
      </c>
      <c r="AA40" s="113"/>
      <c r="AB40" s="113"/>
    </row>
    <row r="41" spans="2:28" x14ac:dyDescent="0.2">
      <c r="B41" s="120">
        <v>37</v>
      </c>
      <c r="C41" s="120" t="e">
        <f>+'20 km Ride - Section 1'!#REF!</f>
        <v>#REF!</v>
      </c>
      <c r="D41" s="120" t="e">
        <f>+'20 km Ride - Section 1'!#REF!</f>
        <v>#REF!</v>
      </c>
      <c r="E41" s="120" t="e">
        <f>+'20 km Ride - Section 1'!#REF!</f>
        <v>#REF!</v>
      </c>
      <c r="F41" s="120" t="e">
        <f>+'20 km Ride - Section 1'!#REF!</f>
        <v>#REF!</v>
      </c>
      <c r="G41" s="120" t="e">
        <f>+'20 km Ride - Section 1'!#REF!</f>
        <v>#REF!</v>
      </c>
      <c r="H41" s="120" t="e">
        <f>+'20 km Ride - Section 1'!#REF!</f>
        <v>#REF!</v>
      </c>
      <c r="I41" s="121" t="e">
        <f>IF('20 km Ride - Section 1'!#REF!="ELIMINATED",'20 km Ride - Section 1'!#REF!,+'20 km Ride - Section 1'!#REF!+'20 km Ride - Section 1'!#REF!)</f>
        <v>#REF!</v>
      </c>
      <c r="J41" s="120" t="e">
        <f>+'20 km Ride - Section 1'!#REF!</f>
        <v>#REF!</v>
      </c>
      <c r="K41" s="122" t="e">
        <f>+'20 km Ride - Section 1'!#REF!</f>
        <v>#REF!</v>
      </c>
      <c r="L41" s="123" t="e">
        <f t="shared" si="1"/>
        <v>#REF!</v>
      </c>
      <c r="N41" s="125" t="e">
        <f>VLOOKUP(S41,'10 km Ride - Section 1'!F44:F78,2,FALSE)</f>
        <v>#REF!</v>
      </c>
      <c r="O41" s="125" t="e">
        <f>VLOOKUP($N41,'10 km Ride - Section 1'!$A$31:$G$52,2,FALSE)</f>
        <v>#REF!</v>
      </c>
      <c r="P41" s="125" t="e">
        <f>VLOOKUP($N41,'10 km Ride - Section 1'!$A$31:$G$52,3,FALSE)</f>
        <v>#REF!</v>
      </c>
      <c r="Q41" s="125" t="e">
        <f>VLOOKUP($N41,'10 km Ride - Section 1'!$A$31:$G$52,4,FALSE)</f>
        <v>#REF!</v>
      </c>
      <c r="R41" s="125" t="e">
        <f>VLOOKUP($N41,'10 km Ride - Section 1'!$A$31:$G$52,5,FALSE)</f>
        <v>#REF!</v>
      </c>
      <c r="S41" s="125" t="e">
        <f t="shared" si="2"/>
        <v>#REF!</v>
      </c>
      <c r="T41" s="125" t="e">
        <f t="shared" si="3"/>
        <v>#REF!</v>
      </c>
      <c r="U41" s="125" t="e">
        <f>VLOOKUP($N41,'10 km Ride - Section 1'!$A$31:$W$52,18,FALSE)</f>
        <v>#REF!</v>
      </c>
      <c r="V41" s="125" t="e">
        <f>VLOOKUP($N41,'10 km Ride - Section 1'!$A$31:$W$52,19,FALSE)</f>
        <v>#REF!</v>
      </c>
      <c r="W41" s="125" t="e">
        <f t="shared" si="0"/>
        <v>#REF!</v>
      </c>
      <c r="X41" s="125" t="e">
        <f>VLOOKUP($N41,'10 km Ride - Section 1'!$A$31:$W$52,20,FALSE)</f>
        <v>#REF!</v>
      </c>
      <c r="Y41" s="125" t="e">
        <f>VLOOKUP($N41,'10 km Ride - Section 1'!$A$31:$W$52,24,FALSE)</f>
        <v>#REF!</v>
      </c>
      <c r="Z41" s="125" t="e">
        <f t="shared" si="4"/>
        <v>#REF!</v>
      </c>
      <c r="AA41" s="113"/>
      <c r="AB41" s="113"/>
    </row>
    <row r="42" spans="2:28" x14ac:dyDescent="0.2">
      <c r="B42" s="120">
        <v>38</v>
      </c>
      <c r="C42" s="120" t="e">
        <f>+'20 km Ride - Section 1'!#REF!</f>
        <v>#REF!</v>
      </c>
      <c r="D42" s="120" t="e">
        <f>+'20 km Ride - Section 1'!#REF!</f>
        <v>#REF!</v>
      </c>
      <c r="E42" s="120" t="e">
        <f>+'20 km Ride - Section 1'!#REF!</f>
        <v>#REF!</v>
      </c>
      <c r="F42" s="120" t="e">
        <f>+'20 km Ride - Section 1'!#REF!</f>
        <v>#REF!</v>
      </c>
      <c r="G42" s="120" t="e">
        <f>+'20 km Ride - Section 1'!#REF!</f>
        <v>#REF!</v>
      </c>
      <c r="H42" s="120" t="e">
        <f>+'20 km Ride - Section 1'!#REF!</f>
        <v>#REF!</v>
      </c>
      <c r="I42" s="121" t="e">
        <f>IF('20 km Ride - Section 1'!#REF!="ELIMINATED",'20 km Ride - Section 1'!#REF!,+'20 km Ride - Section 1'!#REF!+'20 km Ride - Section 1'!#REF!)</f>
        <v>#REF!</v>
      </c>
      <c r="J42" s="120" t="e">
        <f>+'20 km Ride - Section 1'!#REF!</f>
        <v>#REF!</v>
      </c>
      <c r="K42" s="122" t="e">
        <f>+'20 km Ride - Section 1'!#REF!</f>
        <v>#REF!</v>
      </c>
      <c r="L42" s="123" t="e">
        <f t="shared" si="1"/>
        <v>#REF!</v>
      </c>
      <c r="N42" s="125" t="e">
        <f>VLOOKUP(S42,'10 km Ride - Section 1'!F44:F79,2,FALSE)</f>
        <v>#REF!</v>
      </c>
      <c r="O42" s="125" t="e">
        <f>VLOOKUP($N42,'10 km Ride - Section 1'!$A$31:$G$52,2,FALSE)</f>
        <v>#REF!</v>
      </c>
      <c r="P42" s="125" t="e">
        <f>VLOOKUP($N42,'10 km Ride - Section 1'!$A$31:$G$52,3,FALSE)</f>
        <v>#REF!</v>
      </c>
      <c r="Q42" s="125" t="e">
        <f>VLOOKUP($N42,'10 km Ride - Section 1'!$A$31:$G$52,4,FALSE)</f>
        <v>#REF!</v>
      </c>
      <c r="R42" s="125" t="e">
        <f>VLOOKUP($N42,'10 km Ride - Section 1'!$A$31:$G$52,5,FALSE)</f>
        <v>#REF!</v>
      </c>
      <c r="S42" s="125" t="e">
        <f t="shared" si="2"/>
        <v>#REF!</v>
      </c>
      <c r="T42" s="125" t="e">
        <f t="shared" si="3"/>
        <v>#REF!</v>
      </c>
      <c r="U42" s="125" t="e">
        <f>VLOOKUP($N42,'10 km Ride - Section 1'!$A$31:$W$52,18,FALSE)</f>
        <v>#REF!</v>
      </c>
      <c r="V42" s="125" t="e">
        <f>VLOOKUP($N42,'10 km Ride - Section 1'!$A$31:$W$52,19,FALSE)</f>
        <v>#REF!</v>
      </c>
      <c r="W42" s="125" t="e">
        <f t="shared" si="0"/>
        <v>#REF!</v>
      </c>
      <c r="X42" s="125" t="e">
        <f>VLOOKUP($N42,'10 km Ride - Section 1'!$A$31:$W$52,20,FALSE)</f>
        <v>#REF!</v>
      </c>
      <c r="Y42" s="125" t="e">
        <f>VLOOKUP($N42,'10 km Ride - Section 1'!$A$31:$W$52,24,FALSE)</f>
        <v>#REF!</v>
      </c>
      <c r="Z42" s="125" t="e">
        <f t="shared" si="4"/>
        <v>#REF!</v>
      </c>
      <c r="AA42" s="113"/>
      <c r="AB42" s="113"/>
    </row>
    <row r="43" spans="2:28" x14ac:dyDescent="0.2">
      <c r="B43" s="120">
        <v>39</v>
      </c>
      <c r="C43" s="120" t="e">
        <f>+'20 km Ride - Section 1'!#REF!</f>
        <v>#REF!</v>
      </c>
      <c r="D43" s="120" t="e">
        <f>+'20 km Ride - Section 1'!#REF!</f>
        <v>#REF!</v>
      </c>
      <c r="E43" s="120" t="e">
        <f>+'20 km Ride - Section 1'!#REF!</f>
        <v>#REF!</v>
      </c>
      <c r="F43" s="120" t="e">
        <f>+'20 km Ride - Section 1'!#REF!</f>
        <v>#REF!</v>
      </c>
      <c r="G43" s="120" t="e">
        <f>+'20 km Ride - Section 1'!#REF!</f>
        <v>#REF!</v>
      </c>
      <c r="H43" s="120" t="e">
        <f>+'20 km Ride - Section 1'!#REF!</f>
        <v>#REF!</v>
      </c>
      <c r="I43" s="121" t="e">
        <f>IF('20 km Ride - Section 1'!#REF!="ELIMINATED",'20 km Ride - Section 1'!#REF!,+'20 km Ride - Section 1'!#REF!+'20 km Ride - Section 1'!#REF!)</f>
        <v>#REF!</v>
      </c>
      <c r="J43" s="120" t="e">
        <f>+'20 km Ride - Section 1'!#REF!</f>
        <v>#REF!</v>
      </c>
      <c r="K43" s="122" t="e">
        <f>+'20 km Ride - Section 1'!#REF!</f>
        <v>#REF!</v>
      </c>
      <c r="L43" s="123" t="e">
        <f t="shared" si="1"/>
        <v>#REF!</v>
      </c>
      <c r="N43" s="125" t="e">
        <f>VLOOKUP(S43,'10 km Ride - Section 1'!F44:F80,2,FALSE)</f>
        <v>#REF!</v>
      </c>
      <c r="O43" s="125" t="e">
        <f>VLOOKUP($N43,'10 km Ride - Section 1'!$A$31:$G$52,2,FALSE)</f>
        <v>#REF!</v>
      </c>
      <c r="P43" s="125" t="e">
        <f>VLOOKUP($N43,'10 km Ride - Section 1'!$A$31:$G$52,3,FALSE)</f>
        <v>#REF!</v>
      </c>
      <c r="Q43" s="125" t="e">
        <f>VLOOKUP($N43,'10 km Ride - Section 1'!$A$31:$G$52,4,FALSE)</f>
        <v>#REF!</v>
      </c>
      <c r="R43" s="125" t="e">
        <f>VLOOKUP($N43,'10 km Ride - Section 1'!$A$31:$G$52,5,FALSE)</f>
        <v>#REF!</v>
      </c>
      <c r="S43" s="125" t="e">
        <f t="shared" si="2"/>
        <v>#REF!</v>
      </c>
      <c r="T43" s="125" t="e">
        <f t="shared" si="3"/>
        <v>#REF!</v>
      </c>
      <c r="U43" s="125" t="e">
        <f>VLOOKUP($N43,'10 km Ride - Section 1'!$A$31:$W$52,18,FALSE)</f>
        <v>#REF!</v>
      </c>
      <c r="V43" s="125" t="e">
        <f>VLOOKUP($N43,'10 km Ride - Section 1'!$A$31:$W$52,19,FALSE)</f>
        <v>#REF!</v>
      </c>
      <c r="W43" s="125" t="e">
        <f t="shared" si="0"/>
        <v>#REF!</v>
      </c>
      <c r="X43" s="125" t="e">
        <f>VLOOKUP($N43,'10 km Ride - Section 1'!$A$31:$W$52,20,FALSE)</f>
        <v>#REF!</v>
      </c>
      <c r="Y43" s="125" t="e">
        <f>VLOOKUP($N43,'10 km Ride - Section 1'!$A$31:$W$52,24,FALSE)</f>
        <v>#REF!</v>
      </c>
      <c r="Z43" s="125" t="e">
        <f t="shared" si="4"/>
        <v>#REF!</v>
      </c>
      <c r="AA43" s="113"/>
      <c r="AB43" s="113"/>
    </row>
    <row r="44" spans="2:28" x14ac:dyDescent="0.2">
      <c r="B44" s="120">
        <v>40</v>
      </c>
      <c r="C44" s="120" t="e">
        <f>+'20 km Ride - Section 1'!#REF!</f>
        <v>#REF!</v>
      </c>
      <c r="D44" s="120" t="e">
        <f>+'20 km Ride - Section 1'!#REF!</f>
        <v>#REF!</v>
      </c>
      <c r="E44" s="120" t="e">
        <f>+'20 km Ride - Section 1'!#REF!</f>
        <v>#REF!</v>
      </c>
      <c r="F44" s="120" t="e">
        <f>+'20 km Ride - Section 1'!#REF!</f>
        <v>#REF!</v>
      </c>
      <c r="G44" s="120" t="e">
        <f>+'20 km Ride - Section 1'!#REF!</f>
        <v>#REF!</v>
      </c>
      <c r="H44" s="120" t="e">
        <f>+'20 km Ride - Section 1'!#REF!</f>
        <v>#REF!</v>
      </c>
      <c r="I44" s="121" t="e">
        <f>IF('20 km Ride - Section 1'!#REF!="ELIMINATED",'20 km Ride - Section 1'!#REF!,+'20 km Ride - Section 1'!#REF!+'20 km Ride - Section 1'!#REF!)</f>
        <v>#REF!</v>
      </c>
      <c r="J44" s="120" t="e">
        <f>+'20 km Ride - Section 1'!#REF!</f>
        <v>#REF!</v>
      </c>
      <c r="K44" s="122" t="e">
        <f>+'20 km Ride - Section 1'!#REF!</f>
        <v>#REF!</v>
      </c>
      <c r="L44" s="123" t="e">
        <f t="shared" si="1"/>
        <v>#REF!</v>
      </c>
      <c r="N44" s="125" t="e">
        <f>VLOOKUP(S44,'10 km Ride - Section 1'!F44:F81,2,FALSE)</f>
        <v>#REF!</v>
      </c>
      <c r="O44" s="125" t="e">
        <f>VLOOKUP($N44,'10 km Ride - Section 1'!$A$31:$G$52,2,FALSE)</f>
        <v>#REF!</v>
      </c>
      <c r="P44" s="125" t="e">
        <f>VLOOKUP($N44,'10 km Ride - Section 1'!$A$31:$G$52,3,FALSE)</f>
        <v>#REF!</v>
      </c>
      <c r="Q44" s="125" t="e">
        <f>VLOOKUP($N44,'10 km Ride - Section 1'!$A$31:$G$52,4,FALSE)</f>
        <v>#REF!</v>
      </c>
      <c r="R44" s="125" t="e">
        <f>VLOOKUP($N44,'10 km Ride - Section 1'!$A$31:$G$52,5,FALSE)</f>
        <v>#REF!</v>
      </c>
      <c r="S44" s="125" t="e">
        <f t="shared" si="2"/>
        <v>#REF!</v>
      </c>
      <c r="T44" s="125" t="e">
        <f t="shared" si="3"/>
        <v>#REF!</v>
      </c>
      <c r="U44" s="125" t="e">
        <f>VLOOKUP($N44,'10 km Ride - Section 1'!$A$31:$W$52,18,FALSE)</f>
        <v>#REF!</v>
      </c>
      <c r="V44" s="125" t="e">
        <f>VLOOKUP($N44,'10 km Ride - Section 1'!$A$31:$W$52,19,FALSE)</f>
        <v>#REF!</v>
      </c>
      <c r="W44" s="125" t="e">
        <f t="shared" si="0"/>
        <v>#REF!</v>
      </c>
      <c r="X44" s="125" t="e">
        <f>VLOOKUP($N44,'10 km Ride - Section 1'!$A$31:$W$52,20,FALSE)</f>
        <v>#REF!</v>
      </c>
      <c r="Y44" s="125" t="e">
        <f>VLOOKUP($N44,'10 km Ride - Section 1'!$A$31:$W$52,24,FALSE)</f>
        <v>#REF!</v>
      </c>
      <c r="Z44" s="125" t="e">
        <f t="shared" si="4"/>
        <v>#REF!</v>
      </c>
      <c r="AA44" s="113"/>
      <c r="AB44" s="113"/>
    </row>
    <row r="45" spans="2:28" x14ac:dyDescent="0.2">
      <c r="B45" s="120">
        <v>41</v>
      </c>
      <c r="C45" s="120" t="e">
        <f>+'20 km Ride - Section 1'!#REF!</f>
        <v>#REF!</v>
      </c>
      <c r="D45" s="120" t="e">
        <f>+'20 km Ride - Section 1'!#REF!</f>
        <v>#REF!</v>
      </c>
      <c r="E45" s="120" t="e">
        <f>+'20 km Ride - Section 1'!#REF!</f>
        <v>#REF!</v>
      </c>
      <c r="F45" s="120" t="e">
        <f>+'20 km Ride - Section 1'!#REF!</f>
        <v>#REF!</v>
      </c>
      <c r="G45" s="120" t="e">
        <f>+'20 km Ride - Section 1'!#REF!</f>
        <v>#REF!</v>
      </c>
      <c r="H45" s="120" t="e">
        <f>+'20 km Ride - Section 1'!#REF!</f>
        <v>#REF!</v>
      </c>
      <c r="I45" s="121" t="e">
        <f>IF('20 km Ride - Section 1'!#REF!="ELIMINATED",'20 km Ride - Section 1'!#REF!,+'20 km Ride - Section 1'!#REF!+'20 km Ride - Section 1'!#REF!)</f>
        <v>#REF!</v>
      </c>
      <c r="J45" s="120" t="e">
        <f>+'20 km Ride - Section 1'!#REF!</f>
        <v>#REF!</v>
      </c>
      <c r="K45" s="122" t="e">
        <f>+'20 km Ride - Section 1'!#REF!</f>
        <v>#REF!</v>
      </c>
      <c r="L45" s="123" t="e">
        <f t="shared" si="1"/>
        <v>#REF!</v>
      </c>
      <c r="N45" s="125" t="e">
        <f>VLOOKUP(S45,'10 km Ride - Section 1'!F44:F82,2,FALSE)</f>
        <v>#REF!</v>
      </c>
      <c r="O45" s="125" t="e">
        <f>VLOOKUP($N45,'10 km Ride - Section 1'!$A$31:$G$52,2,FALSE)</f>
        <v>#REF!</v>
      </c>
      <c r="P45" s="125" t="e">
        <f>VLOOKUP($N45,'10 km Ride - Section 1'!$A$31:$G$52,3,FALSE)</f>
        <v>#REF!</v>
      </c>
      <c r="Q45" s="125" t="e">
        <f>VLOOKUP($N45,'10 km Ride - Section 1'!$A$31:$G$52,4,FALSE)</f>
        <v>#REF!</v>
      </c>
      <c r="R45" s="125" t="e">
        <f>VLOOKUP($N45,'10 km Ride - Section 1'!$A$31:$G$52,5,FALSE)</f>
        <v>#REF!</v>
      </c>
      <c r="S45" s="125" t="e">
        <f t="shared" si="2"/>
        <v>#REF!</v>
      </c>
      <c r="T45" s="125" t="e">
        <f t="shared" si="3"/>
        <v>#REF!</v>
      </c>
      <c r="U45" s="125" t="e">
        <f>VLOOKUP($N45,'10 km Ride - Section 1'!$A$31:$W$52,18,FALSE)</f>
        <v>#REF!</v>
      </c>
      <c r="V45" s="125" t="e">
        <f>VLOOKUP($N45,'10 km Ride - Section 1'!$A$31:$W$52,19,FALSE)</f>
        <v>#REF!</v>
      </c>
      <c r="W45" s="125" t="e">
        <f t="shared" si="0"/>
        <v>#REF!</v>
      </c>
      <c r="X45" s="125" t="e">
        <f>VLOOKUP($N45,'10 km Ride - Section 1'!$A$31:$W$52,20,FALSE)</f>
        <v>#REF!</v>
      </c>
      <c r="Y45" s="125" t="e">
        <f>VLOOKUP($N45,'10 km Ride - Section 1'!$A$31:$W$52,24,FALSE)</f>
        <v>#REF!</v>
      </c>
      <c r="Z45" s="125" t="e">
        <f t="shared" si="4"/>
        <v>#REF!</v>
      </c>
      <c r="AA45" s="113"/>
      <c r="AB45" s="113"/>
    </row>
    <row r="46" spans="2:28" x14ac:dyDescent="0.2">
      <c r="B46" s="120">
        <v>42</v>
      </c>
      <c r="C46" s="120" t="e">
        <f>+'20 km Ride - Section 1'!#REF!</f>
        <v>#REF!</v>
      </c>
      <c r="D46" s="120" t="e">
        <f>+'20 km Ride - Section 1'!#REF!</f>
        <v>#REF!</v>
      </c>
      <c r="E46" s="120" t="e">
        <f>+'20 km Ride - Section 1'!#REF!</f>
        <v>#REF!</v>
      </c>
      <c r="F46" s="120" t="e">
        <f>+'20 km Ride - Section 1'!#REF!</f>
        <v>#REF!</v>
      </c>
      <c r="G46" s="120" t="e">
        <f>+'20 km Ride - Section 1'!#REF!</f>
        <v>#REF!</v>
      </c>
      <c r="H46" s="120" t="e">
        <f>+'20 km Ride - Section 1'!#REF!</f>
        <v>#REF!</v>
      </c>
      <c r="I46" s="121" t="e">
        <f>IF('20 km Ride - Section 1'!#REF!="ELIMINATED",'20 km Ride - Section 1'!#REF!,+'20 km Ride - Section 1'!#REF!+'20 km Ride - Section 1'!#REF!)</f>
        <v>#REF!</v>
      </c>
      <c r="J46" s="120" t="e">
        <f>+'20 km Ride - Section 1'!#REF!</f>
        <v>#REF!</v>
      </c>
      <c r="K46" s="122" t="e">
        <f>+'20 km Ride - Section 1'!#REF!</f>
        <v>#REF!</v>
      </c>
      <c r="L46" s="123" t="e">
        <f t="shared" si="1"/>
        <v>#REF!</v>
      </c>
      <c r="N46" s="125" t="e">
        <f>VLOOKUP(S46,'10 km Ride - Section 1'!F44:F83,2,FALSE)</f>
        <v>#REF!</v>
      </c>
      <c r="O46" s="125" t="e">
        <f>VLOOKUP($N46,'10 km Ride - Section 1'!$A$31:$G$52,2,FALSE)</f>
        <v>#REF!</v>
      </c>
      <c r="P46" s="125" t="e">
        <f>VLOOKUP($N46,'10 km Ride - Section 1'!$A$31:$G$52,3,FALSE)</f>
        <v>#REF!</v>
      </c>
      <c r="Q46" s="125" t="e">
        <f>VLOOKUP($N46,'10 km Ride - Section 1'!$A$31:$G$52,4,FALSE)</f>
        <v>#REF!</v>
      </c>
      <c r="R46" s="125" t="e">
        <f>VLOOKUP($N46,'10 km Ride - Section 1'!$A$31:$G$52,5,FALSE)</f>
        <v>#REF!</v>
      </c>
      <c r="S46" s="125" t="e">
        <f t="shared" si="2"/>
        <v>#REF!</v>
      </c>
      <c r="T46" s="125" t="e">
        <f t="shared" si="3"/>
        <v>#REF!</v>
      </c>
      <c r="U46" s="125" t="e">
        <f>VLOOKUP($N46,'10 km Ride - Section 1'!$A$31:$W$52,18,FALSE)</f>
        <v>#REF!</v>
      </c>
      <c r="V46" s="125" t="e">
        <f>VLOOKUP($N46,'10 km Ride - Section 1'!$A$31:$W$52,19,FALSE)</f>
        <v>#REF!</v>
      </c>
      <c r="W46" s="125" t="e">
        <f t="shared" si="0"/>
        <v>#REF!</v>
      </c>
      <c r="X46" s="125" t="e">
        <f>VLOOKUP($N46,'10 km Ride - Section 1'!$A$31:$W$52,20,FALSE)</f>
        <v>#REF!</v>
      </c>
      <c r="Y46" s="125" t="e">
        <f>VLOOKUP($N46,'10 km Ride - Section 1'!$A$31:$W$52,24,FALSE)</f>
        <v>#REF!</v>
      </c>
      <c r="Z46" s="125" t="e">
        <f t="shared" si="4"/>
        <v>#REF!</v>
      </c>
      <c r="AA46" s="113"/>
      <c r="AB46" s="113"/>
    </row>
    <row r="47" spans="2:28" x14ac:dyDescent="0.2">
      <c r="B47" s="120">
        <v>43</v>
      </c>
      <c r="C47" s="120" t="e">
        <f>+'20 km Ride - Section 1'!#REF!</f>
        <v>#REF!</v>
      </c>
      <c r="D47" s="120" t="e">
        <f>+'20 km Ride - Section 1'!#REF!</f>
        <v>#REF!</v>
      </c>
      <c r="E47" s="120" t="e">
        <f>+'20 km Ride - Section 1'!#REF!</f>
        <v>#REF!</v>
      </c>
      <c r="F47" s="120" t="e">
        <f>+'20 km Ride - Section 1'!#REF!</f>
        <v>#REF!</v>
      </c>
      <c r="G47" s="120" t="e">
        <f>+'20 km Ride - Section 1'!#REF!</f>
        <v>#REF!</v>
      </c>
      <c r="H47" s="120" t="e">
        <f>+'20 km Ride - Section 1'!#REF!</f>
        <v>#REF!</v>
      </c>
      <c r="I47" s="121" t="e">
        <f>IF('20 km Ride - Section 1'!#REF!="ELIMINATED",'20 km Ride - Section 1'!#REF!,+'20 km Ride - Section 1'!#REF!+'20 km Ride - Section 1'!#REF!)</f>
        <v>#REF!</v>
      </c>
      <c r="J47" s="120" t="e">
        <f>+'20 km Ride - Section 1'!#REF!</f>
        <v>#REF!</v>
      </c>
      <c r="K47" s="122" t="e">
        <f>+'20 km Ride - Section 1'!#REF!</f>
        <v>#REF!</v>
      </c>
      <c r="L47" s="123" t="e">
        <f t="shared" si="1"/>
        <v>#REF!</v>
      </c>
      <c r="N47" s="125" t="e">
        <f>VLOOKUP(S47,'10 km Ride - Section 1'!F44:F84,2,FALSE)</f>
        <v>#REF!</v>
      </c>
      <c r="O47" s="125" t="e">
        <f>VLOOKUP($N47,'10 km Ride - Section 1'!$A$31:$G$52,2,FALSE)</f>
        <v>#REF!</v>
      </c>
      <c r="P47" s="125" t="e">
        <f>VLOOKUP($N47,'10 km Ride - Section 1'!$A$31:$G$52,3,FALSE)</f>
        <v>#REF!</v>
      </c>
      <c r="Q47" s="125" t="e">
        <f>VLOOKUP($N47,'10 km Ride - Section 1'!$A$31:$G$52,4,FALSE)</f>
        <v>#REF!</v>
      </c>
      <c r="R47" s="125" t="e">
        <f>VLOOKUP($N47,'10 km Ride - Section 1'!$A$31:$G$52,5,FALSE)</f>
        <v>#REF!</v>
      </c>
      <c r="S47" s="125" t="e">
        <f t="shared" si="2"/>
        <v>#REF!</v>
      </c>
      <c r="T47" s="125" t="e">
        <f t="shared" si="3"/>
        <v>#REF!</v>
      </c>
      <c r="U47" s="125" t="e">
        <f>VLOOKUP($N47,'10 km Ride - Section 1'!$A$31:$W$52,18,FALSE)</f>
        <v>#REF!</v>
      </c>
      <c r="V47" s="125" t="e">
        <f>VLOOKUP($N47,'10 km Ride - Section 1'!$A$31:$W$52,19,FALSE)</f>
        <v>#REF!</v>
      </c>
      <c r="W47" s="125" t="e">
        <f t="shared" si="0"/>
        <v>#REF!</v>
      </c>
      <c r="X47" s="125" t="e">
        <f>VLOOKUP($N47,'10 km Ride - Section 1'!$A$31:$W$52,20,FALSE)</f>
        <v>#REF!</v>
      </c>
      <c r="Y47" s="125" t="e">
        <f>VLOOKUP($N47,'10 km Ride - Section 1'!$A$31:$W$52,24,FALSE)</f>
        <v>#REF!</v>
      </c>
      <c r="Z47" s="125" t="e">
        <f t="shared" si="4"/>
        <v>#REF!</v>
      </c>
      <c r="AA47" s="113"/>
      <c r="AB47" s="113"/>
    </row>
    <row r="48" spans="2:28" x14ac:dyDescent="0.2">
      <c r="B48" s="120">
        <v>44</v>
      </c>
      <c r="C48" s="120" t="e">
        <f>+'20 km Ride - Section 1'!#REF!</f>
        <v>#REF!</v>
      </c>
      <c r="D48" s="120" t="e">
        <f>+'20 km Ride - Section 1'!#REF!</f>
        <v>#REF!</v>
      </c>
      <c r="E48" s="120" t="e">
        <f>+'20 km Ride - Section 1'!#REF!</f>
        <v>#REF!</v>
      </c>
      <c r="F48" s="120" t="e">
        <f>+'20 km Ride - Section 1'!#REF!</f>
        <v>#REF!</v>
      </c>
      <c r="G48" s="120" t="e">
        <f>+'20 km Ride - Section 1'!#REF!</f>
        <v>#REF!</v>
      </c>
      <c r="H48" s="120" t="e">
        <f>+'20 km Ride - Section 1'!#REF!</f>
        <v>#REF!</v>
      </c>
      <c r="I48" s="121" t="e">
        <f>IF('20 km Ride - Section 1'!#REF!="ELIMINATED",'20 km Ride - Section 1'!#REF!,+'20 km Ride - Section 1'!#REF!+'20 km Ride - Section 1'!#REF!)</f>
        <v>#REF!</v>
      </c>
      <c r="J48" s="120" t="e">
        <f>+'20 km Ride - Section 1'!#REF!</f>
        <v>#REF!</v>
      </c>
      <c r="K48" s="122" t="e">
        <f>+'20 km Ride - Section 1'!#REF!</f>
        <v>#REF!</v>
      </c>
      <c r="L48" s="123" t="e">
        <f t="shared" si="1"/>
        <v>#REF!</v>
      </c>
      <c r="N48" s="125" t="e">
        <f>VLOOKUP(S48,'10 km Ride - Section 1'!F44:F85,2,FALSE)</f>
        <v>#REF!</v>
      </c>
      <c r="O48" s="125" t="e">
        <f>VLOOKUP($N48,'10 km Ride - Section 1'!$A$31:$G$52,2,FALSE)</f>
        <v>#REF!</v>
      </c>
      <c r="P48" s="125" t="e">
        <f>VLOOKUP($N48,'10 km Ride - Section 1'!$A$31:$G$52,3,FALSE)</f>
        <v>#REF!</v>
      </c>
      <c r="Q48" s="125" t="e">
        <f>VLOOKUP($N48,'10 km Ride - Section 1'!$A$31:$G$52,4,FALSE)</f>
        <v>#REF!</v>
      </c>
      <c r="R48" s="125" t="e">
        <f>VLOOKUP($N48,'10 km Ride - Section 1'!$A$31:$G$52,5,FALSE)</f>
        <v>#REF!</v>
      </c>
      <c r="S48" s="125" t="e">
        <f t="shared" si="2"/>
        <v>#REF!</v>
      </c>
      <c r="T48" s="125" t="e">
        <f t="shared" si="3"/>
        <v>#REF!</v>
      </c>
      <c r="U48" s="125" t="e">
        <f>VLOOKUP($N48,'10 km Ride - Section 1'!$A$31:$W$52,18,FALSE)</f>
        <v>#REF!</v>
      </c>
      <c r="V48" s="125" t="e">
        <f>VLOOKUP($N48,'10 km Ride - Section 1'!$A$31:$W$52,19,FALSE)</f>
        <v>#REF!</v>
      </c>
      <c r="W48" s="125" t="e">
        <f t="shared" si="0"/>
        <v>#REF!</v>
      </c>
      <c r="X48" s="125" t="e">
        <f>VLOOKUP($N48,'10 km Ride - Section 1'!$A$31:$W$52,20,FALSE)</f>
        <v>#REF!</v>
      </c>
      <c r="Y48" s="125" t="e">
        <f>VLOOKUP($N48,'10 km Ride - Section 1'!$A$31:$W$52,24,FALSE)</f>
        <v>#REF!</v>
      </c>
      <c r="Z48" s="125" t="e">
        <f t="shared" si="4"/>
        <v>#REF!</v>
      </c>
      <c r="AA48" s="113"/>
      <c r="AB48" s="113"/>
    </row>
    <row r="49" spans="2:28" x14ac:dyDescent="0.2">
      <c r="B49" s="120">
        <v>45</v>
      </c>
      <c r="C49" s="120" t="e">
        <f>+'20 km Ride - Section 1'!#REF!</f>
        <v>#REF!</v>
      </c>
      <c r="D49" s="120" t="e">
        <f>+'20 km Ride - Section 1'!#REF!</f>
        <v>#REF!</v>
      </c>
      <c r="E49" s="120" t="e">
        <f>+'20 km Ride - Section 1'!#REF!</f>
        <v>#REF!</v>
      </c>
      <c r="F49" s="120" t="e">
        <f>+'20 km Ride - Section 1'!#REF!</f>
        <v>#REF!</v>
      </c>
      <c r="G49" s="120" t="e">
        <f>+'20 km Ride - Section 1'!#REF!</f>
        <v>#REF!</v>
      </c>
      <c r="H49" s="120" t="e">
        <f>+'20 km Ride - Section 1'!#REF!</f>
        <v>#REF!</v>
      </c>
      <c r="I49" s="121" t="e">
        <f>IF('20 km Ride - Section 1'!#REF!="ELIMINATED",'20 km Ride - Section 1'!#REF!,+'20 km Ride - Section 1'!#REF!+'20 km Ride - Section 1'!#REF!)</f>
        <v>#REF!</v>
      </c>
      <c r="J49" s="120" t="e">
        <f>+'20 km Ride - Section 1'!#REF!</f>
        <v>#REF!</v>
      </c>
      <c r="K49" s="122" t="e">
        <f>+'20 km Ride - Section 1'!#REF!</f>
        <v>#REF!</v>
      </c>
      <c r="L49" s="123" t="e">
        <f t="shared" si="1"/>
        <v>#REF!</v>
      </c>
      <c r="N49" s="125" t="e">
        <f>VLOOKUP(S49,'10 km Ride - Section 1'!F44:F86,2,FALSE)</f>
        <v>#REF!</v>
      </c>
      <c r="O49" s="125" t="e">
        <f>VLOOKUP($N49,'10 km Ride - Section 1'!$A$31:$G$52,2,FALSE)</f>
        <v>#REF!</v>
      </c>
      <c r="P49" s="125" t="e">
        <f>VLOOKUP($N49,'10 km Ride - Section 1'!$A$31:$G$52,3,FALSE)</f>
        <v>#REF!</v>
      </c>
      <c r="Q49" s="125" t="e">
        <f>VLOOKUP($N49,'10 km Ride - Section 1'!$A$31:$G$52,4,FALSE)</f>
        <v>#REF!</v>
      </c>
      <c r="R49" s="125" t="e">
        <f>VLOOKUP($N49,'10 km Ride - Section 1'!$A$31:$G$52,5,FALSE)</f>
        <v>#REF!</v>
      </c>
      <c r="S49" s="125" t="e">
        <f t="shared" si="2"/>
        <v>#REF!</v>
      </c>
      <c r="T49" s="125" t="e">
        <f t="shared" si="3"/>
        <v>#REF!</v>
      </c>
      <c r="U49" s="125" t="e">
        <f>VLOOKUP($N49,'10 km Ride - Section 1'!$A$31:$W$52,18,FALSE)</f>
        <v>#REF!</v>
      </c>
      <c r="V49" s="125" t="e">
        <f>VLOOKUP($N49,'10 km Ride - Section 1'!$A$31:$W$52,19,FALSE)</f>
        <v>#REF!</v>
      </c>
      <c r="W49" s="125" t="e">
        <f t="shared" si="0"/>
        <v>#REF!</v>
      </c>
      <c r="X49" s="125" t="e">
        <f>VLOOKUP($N49,'10 km Ride - Section 1'!$A$31:$W$52,20,FALSE)</f>
        <v>#REF!</v>
      </c>
      <c r="Y49" s="125" t="e">
        <f>VLOOKUP($N49,'10 km Ride - Section 1'!$A$31:$W$52,24,FALSE)</f>
        <v>#REF!</v>
      </c>
      <c r="Z49" s="125" t="e">
        <f t="shared" si="4"/>
        <v>#REF!</v>
      </c>
      <c r="AA49" s="113"/>
      <c r="AB49" s="113"/>
    </row>
    <row r="50" spans="2:28" x14ac:dyDescent="0.2">
      <c r="B50" s="120">
        <v>46</v>
      </c>
      <c r="C50" s="120" t="e">
        <f>+'20 km Ride - Section 1'!#REF!</f>
        <v>#REF!</v>
      </c>
      <c r="D50" s="120" t="e">
        <f>+'20 km Ride - Section 1'!#REF!</f>
        <v>#REF!</v>
      </c>
      <c r="E50" s="120" t="e">
        <f>+'20 km Ride - Section 1'!#REF!</f>
        <v>#REF!</v>
      </c>
      <c r="F50" s="120" t="e">
        <f>+'20 km Ride - Section 1'!#REF!</f>
        <v>#REF!</v>
      </c>
      <c r="G50" s="120" t="e">
        <f>+'20 km Ride - Section 1'!#REF!</f>
        <v>#REF!</v>
      </c>
      <c r="H50" s="120" t="e">
        <f>+'20 km Ride - Section 1'!#REF!</f>
        <v>#REF!</v>
      </c>
      <c r="I50" s="121" t="e">
        <f>IF('20 km Ride - Section 1'!#REF!="ELIMINATED",'20 km Ride - Section 1'!#REF!,+'20 km Ride - Section 1'!#REF!+'20 km Ride - Section 1'!#REF!)</f>
        <v>#REF!</v>
      </c>
      <c r="J50" s="120" t="e">
        <f>+'20 km Ride - Section 1'!#REF!</f>
        <v>#REF!</v>
      </c>
      <c r="K50" s="122" t="e">
        <f>+'20 km Ride - Section 1'!#REF!</f>
        <v>#REF!</v>
      </c>
      <c r="L50" s="123" t="e">
        <f t="shared" si="1"/>
        <v>#REF!</v>
      </c>
      <c r="N50" s="125" t="e">
        <f>VLOOKUP(S50,'10 km Ride - Section 1'!F44:F87,2,FALSE)</f>
        <v>#REF!</v>
      </c>
      <c r="O50" s="125" t="e">
        <f>VLOOKUP($N50,'10 km Ride - Section 1'!$A$31:$G$52,2,FALSE)</f>
        <v>#REF!</v>
      </c>
      <c r="P50" s="125" t="e">
        <f>VLOOKUP($N50,'10 km Ride - Section 1'!$A$31:$G$52,3,FALSE)</f>
        <v>#REF!</v>
      </c>
      <c r="Q50" s="125" t="e">
        <f>VLOOKUP($N50,'10 km Ride - Section 1'!$A$31:$G$52,4,FALSE)</f>
        <v>#REF!</v>
      </c>
      <c r="R50" s="125" t="e">
        <f>VLOOKUP($N50,'10 km Ride - Section 1'!$A$31:$G$52,5,FALSE)</f>
        <v>#REF!</v>
      </c>
      <c r="S50" s="125" t="e">
        <f t="shared" si="2"/>
        <v>#REF!</v>
      </c>
      <c r="T50" s="125" t="e">
        <f t="shared" si="3"/>
        <v>#REF!</v>
      </c>
      <c r="U50" s="125" t="e">
        <f>VLOOKUP($N50,'10 km Ride - Section 1'!$A$31:$W$52,18,FALSE)</f>
        <v>#REF!</v>
      </c>
      <c r="V50" s="125" t="e">
        <f>VLOOKUP($N50,'10 km Ride - Section 1'!$A$31:$W$52,19,FALSE)</f>
        <v>#REF!</v>
      </c>
      <c r="W50" s="125" t="e">
        <f t="shared" si="0"/>
        <v>#REF!</v>
      </c>
      <c r="X50" s="125" t="e">
        <f>VLOOKUP($N50,'10 km Ride - Section 1'!$A$31:$W$52,20,FALSE)</f>
        <v>#REF!</v>
      </c>
      <c r="Y50" s="125" t="e">
        <f>VLOOKUP($N50,'10 km Ride - Section 1'!$A$31:$W$52,24,FALSE)</f>
        <v>#REF!</v>
      </c>
      <c r="Z50" s="125" t="e">
        <f t="shared" si="4"/>
        <v>#REF!</v>
      </c>
      <c r="AA50" s="113"/>
      <c r="AB50" s="113"/>
    </row>
    <row r="51" spans="2:28" x14ac:dyDescent="0.2">
      <c r="B51" s="120">
        <v>47</v>
      </c>
      <c r="C51" s="120" t="e">
        <f>+'20 km Ride - Section 1'!#REF!</f>
        <v>#REF!</v>
      </c>
      <c r="D51" s="120" t="e">
        <f>+'20 km Ride - Section 1'!#REF!</f>
        <v>#REF!</v>
      </c>
      <c r="E51" s="120" t="e">
        <f>+'20 km Ride - Section 1'!#REF!</f>
        <v>#REF!</v>
      </c>
      <c r="F51" s="120" t="e">
        <f>+'20 km Ride - Section 1'!#REF!</f>
        <v>#REF!</v>
      </c>
      <c r="G51" s="120" t="e">
        <f>+'20 km Ride - Section 1'!#REF!</f>
        <v>#REF!</v>
      </c>
      <c r="H51" s="120" t="e">
        <f>+'20 km Ride - Section 1'!#REF!</f>
        <v>#REF!</v>
      </c>
      <c r="I51" s="121" t="e">
        <f>IF('20 km Ride - Section 1'!#REF!="ELIMINATED",'20 km Ride - Section 1'!#REF!,+'20 km Ride - Section 1'!#REF!+'20 km Ride - Section 1'!#REF!)</f>
        <v>#REF!</v>
      </c>
      <c r="J51" s="120" t="e">
        <f>+'20 km Ride - Section 1'!#REF!</f>
        <v>#REF!</v>
      </c>
      <c r="K51" s="122" t="e">
        <f>+'20 km Ride - Section 1'!#REF!</f>
        <v>#REF!</v>
      </c>
      <c r="L51" s="123" t="e">
        <f t="shared" si="1"/>
        <v>#REF!</v>
      </c>
      <c r="N51" s="125" t="e">
        <f>VLOOKUP(S51,'10 km Ride - Section 1'!F44:F88,2,FALSE)</f>
        <v>#REF!</v>
      </c>
      <c r="O51" s="125" t="e">
        <f>VLOOKUP($N51,'10 km Ride - Section 1'!$A$31:$G$52,2,FALSE)</f>
        <v>#REF!</v>
      </c>
      <c r="P51" s="125" t="e">
        <f>VLOOKUP($N51,'10 km Ride - Section 1'!$A$31:$G$52,3,FALSE)</f>
        <v>#REF!</v>
      </c>
      <c r="Q51" s="125" t="e">
        <f>VLOOKUP($N51,'10 km Ride - Section 1'!$A$31:$G$52,4,FALSE)</f>
        <v>#REF!</v>
      </c>
      <c r="R51" s="125" t="e">
        <f>VLOOKUP($N51,'10 km Ride - Section 1'!$A$31:$G$52,5,FALSE)</f>
        <v>#REF!</v>
      </c>
      <c r="S51" s="125" t="e">
        <f t="shared" si="2"/>
        <v>#REF!</v>
      </c>
      <c r="T51" s="125" t="e">
        <f t="shared" si="3"/>
        <v>#REF!</v>
      </c>
      <c r="U51" s="125" t="e">
        <f>VLOOKUP($N51,'10 km Ride - Section 1'!$A$31:$W$52,18,FALSE)</f>
        <v>#REF!</v>
      </c>
      <c r="V51" s="125" t="e">
        <f>VLOOKUP($N51,'10 km Ride - Section 1'!$A$31:$W$52,19,FALSE)</f>
        <v>#REF!</v>
      </c>
      <c r="W51" s="125" t="e">
        <f t="shared" si="0"/>
        <v>#REF!</v>
      </c>
      <c r="X51" s="125" t="e">
        <f>VLOOKUP($N51,'10 km Ride - Section 1'!$A$31:$W$52,20,FALSE)</f>
        <v>#REF!</v>
      </c>
      <c r="Y51" s="125" t="e">
        <f>VLOOKUP($N51,'10 km Ride - Section 1'!$A$31:$W$52,24,FALSE)</f>
        <v>#REF!</v>
      </c>
      <c r="Z51" s="125" t="e">
        <f t="shared" si="4"/>
        <v>#REF!</v>
      </c>
      <c r="AA51" s="113"/>
      <c r="AB51" s="113"/>
    </row>
    <row r="52" spans="2:28" x14ac:dyDescent="0.2">
      <c r="B52" s="120">
        <v>48</v>
      </c>
      <c r="C52" s="120" t="e">
        <f>+'20 km Ride - Section 1'!#REF!</f>
        <v>#REF!</v>
      </c>
      <c r="D52" s="120" t="e">
        <f>+'20 km Ride - Section 1'!#REF!</f>
        <v>#REF!</v>
      </c>
      <c r="E52" s="120" t="e">
        <f>+'20 km Ride - Section 1'!#REF!</f>
        <v>#REF!</v>
      </c>
      <c r="F52" s="120" t="e">
        <f>+'20 km Ride - Section 1'!#REF!</f>
        <v>#REF!</v>
      </c>
      <c r="G52" s="120" t="e">
        <f>+'20 km Ride - Section 1'!#REF!</f>
        <v>#REF!</v>
      </c>
      <c r="H52" s="120" t="e">
        <f>+'20 km Ride - Section 1'!#REF!</f>
        <v>#REF!</v>
      </c>
      <c r="I52" s="121" t="e">
        <f>IF('20 km Ride - Section 1'!#REF!="ELIMINATED",'20 km Ride - Section 1'!#REF!,+'20 km Ride - Section 1'!#REF!+'20 km Ride - Section 1'!#REF!)</f>
        <v>#REF!</v>
      </c>
      <c r="J52" s="120" t="e">
        <f>+'20 km Ride - Section 1'!#REF!</f>
        <v>#REF!</v>
      </c>
      <c r="K52" s="122" t="e">
        <f>+'20 km Ride - Section 1'!#REF!</f>
        <v>#REF!</v>
      </c>
      <c r="L52" s="123" t="e">
        <f t="shared" si="1"/>
        <v>#REF!</v>
      </c>
      <c r="N52" s="125" t="e">
        <f>VLOOKUP(S52,'10 km Ride - Section 1'!F44:F89,2,FALSE)</f>
        <v>#REF!</v>
      </c>
      <c r="O52" s="125" t="e">
        <f>VLOOKUP($N52,'10 km Ride - Section 1'!$A$31:$G$52,2,FALSE)</f>
        <v>#REF!</v>
      </c>
      <c r="P52" s="125" t="e">
        <f>VLOOKUP($N52,'10 km Ride - Section 1'!$A$31:$G$52,3,FALSE)</f>
        <v>#REF!</v>
      </c>
      <c r="Q52" s="125" t="e">
        <f>VLOOKUP($N52,'10 km Ride - Section 1'!$A$31:$G$52,4,FALSE)</f>
        <v>#REF!</v>
      </c>
      <c r="R52" s="125" t="e">
        <f>VLOOKUP($N52,'10 km Ride - Section 1'!$A$31:$G$52,5,FALSE)</f>
        <v>#REF!</v>
      </c>
      <c r="S52" s="125" t="e">
        <f t="shared" si="2"/>
        <v>#REF!</v>
      </c>
      <c r="T52" s="125" t="e">
        <f t="shared" si="3"/>
        <v>#REF!</v>
      </c>
      <c r="U52" s="125" t="e">
        <f>VLOOKUP($N52,'10 km Ride - Section 1'!$A$31:$W$52,18,FALSE)</f>
        <v>#REF!</v>
      </c>
      <c r="V52" s="125" t="e">
        <f>VLOOKUP($N52,'10 km Ride - Section 1'!$A$31:$W$52,19,FALSE)</f>
        <v>#REF!</v>
      </c>
      <c r="W52" s="125" t="e">
        <f t="shared" si="0"/>
        <v>#REF!</v>
      </c>
      <c r="X52" s="125" t="e">
        <f>VLOOKUP($N52,'10 km Ride - Section 1'!$A$31:$W$52,20,FALSE)</f>
        <v>#REF!</v>
      </c>
      <c r="Y52" s="125" t="e">
        <f>VLOOKUP($N52,'10 km Ride - Section 1'!$A$31:$W$52,24,FALSE)</f>
        <v>#REF!</v>
      </c>
      <c r="Z52" s="125" t="e">
        <f t="shared" si="4"/>
        <v>#REF!</v>
      </c>
      <c r="AA52" s="113"/>
      <c r="AB52" s="113"/>
    </row>
    <row r="53" spans="2:28" x14ac:dyDescent="0.2">
      <c r="B53" s="120">
        <v>49</v>
      </c>
      <c r="C53" s="120" t="e">
        <f>+'20 km Ride - Section 1'!#REF!</f>
        <v>#REF!</v>
      </c>
      <c r="D53" s="120" t="e">
        <f>+'20 km Ride - Section 1'!#REF!</f>
        <v>#REF!</v>
      </c>
      <c r="E53" s="120" t="e">
        <f>+'20 km Ride - Section 1'!#REF!</f>
        <v>#REF!</v>
      </c>
      <c r="F53" s="120" t="e">
        <f>+'20 km Ride - Section 1'!#REF!</f>
        <v>#REF!</v>
      </c>
      <c r="G53" s="120" t="e">
        <f>+'20 km Ride - Section 1'!#REF!</f>
        <v>#REF!</v>
      </c>
      <c r="H53" s="120" t="e">
        <f>+'20 km Ride - Section 1'!#REF!</f>
        <v>#REF!</v>
      </c>
      <c r="I53" s="121" t="e">
        <f>IF('20 km Ride - Section 1'!#REF!="ELIMINATED",'20 km Ride - Section 1'!#REF!,+'20 km Ride - Section 1'!#REF!+'20 km Ride - Section 1'!#REF!)</f>
        <v>#REF!</v>
      </c>
      <c r="J53" s="120" t="e">
        <f>+'20 km Ride - Section 1'!#REF!</f>
        <v>#REF!</v>
      </c>
      <c r="K53" s="122" t="e">
        <f>+'20 km Ride - Section 1'!#REF!</f>
        <v>#REF!</v>
      </c>
      <c r="L53" s="123" t="e">
        <f t="shared" si="1"/>
        <v>#REF!</v>
      </c>
      <c r="N53" s="125" t="e">
        <f>VLOOKUP(S53,'10 km Ride - Section 1'!F44:F90,2,FALSE)</f>
        <v>#REF!</v>
      </c>
      <c r="O53" s="125" t="e">
        <f>VLOOKUP($N53,'10 km Ride - Section 1'!$A$31:$G$52,2,FALSE)</f>
        <v>#REF!</v>
      </c>
      <c r="P53" s="125" t="e">
        <f>VLOOKUP($N53,'10 km Ride - Section 1'!$A$31:$G$52,3,FALSE)</f>
        <v>#REF!</v>
      </c>
      <c r="Q53" s="125" t="e">
        <f>VLOOKUP($N53,'10 km Ride - Section 1'!$A$31:$G$52,4,FALSE)</f>
        <v>#REF!</v>
      </c>
      <c r="R53" s="125" t="e">
        <f>VLOOKUP($N53,'10 km Ride - Section 1'!$A$31:$G$52,5,FALSE)</f>
        <v>#REF!</v>
      </c>
      <c r="S53" s="125" t="e">
        <f t="shared" si="2"/>
        <v>#REF!</v>
      </c>
      <c r="T53" s="125" t="e">
        <f t="shared" si="3"/>
        <v>#REF!</v>
      </c>
      <c r="U53" s="125" t="e">
        <f>VLOOKUP($N53,'10 km Ride - Section 1'!$A$31:$W$52,18,FALSE)</f>
        <v>#REF!</v>
      </c>
      <c r="V53" s="125" t="e">
        <f>VLOOKUP($N53,'10 km Ride - Section 1'!$A$31:$W$52,19,FALSE)</f>
        <v>#REF!</v>
      </c>
      <c r="W53" s="125" t="e">
        <f t="shared" si="0"/>
        <v>#REF!</v>
      </c>
      <c r="X53" s="125" t="e">
        <f>VLOOKUP($N53,'10 km Ride - Section 1'!$A$31:$W$52,20,FALSE)</f>
        <v>#REF!</v>
      </c>
      <c r="Y53" s="125" t="e">
        <f>VLOOKUP($N53,'10 km Ride - Section 1'!$A$31:$W$52,24,FALSE)</f>
        <v>#REF!</v>
      </c>
      <c r="Z53" s="125" t="e">
        <f t="shared" si="4"/>
        <v>#REF!</v>
      </c>
      <c r="AA53" s="113"/>
      <c r="AB53" s="113"/>
    </row>
    <row r="54" spans="2:28" x14ac:dyDescent="0.2">
      <c r="B54" s="120">
        <v>50</v>
      </c>
      <c r="C54" s="120" t="e">
        <f>+'20 km Ride - Section 1'!#REF!</f>
        <v>#REF!</v>
      </c>
      <c r="D54" s="120" t="e">
        <f>+'20 km Ride - Section 1'!#REF!</f>
        <v>#REF!</v>
      </c>
      <c r="E54" s="120" t="e">
        <f>+'20 km Ride - Section 1'!#REF!</f>
        <v>#REF!</v>
      </c>
      <c r="F54" s="120" t="e">
        <f>+'20 km Ride - Section 1'!#REF!</f>
        <v>#REF!</v>
      </c>
      <c r="G54" s="120" t="e">
        <f>+'20 km Ride - Section 1'!#REF!</f>
        <v>#REF!</v>
      </c>
      <c r="H54" s="120" t="e">
        <f>+'20 km Ride - Section 1'!#REF!</f>
        <v>#REF!</v>
      </c>
      <c r="I54" s="121" t="e">
        <f>IF('20 km Ride - Section 1'!#REF!="ELIMINATED",'20 km Ride - Section 1'!#REF!,+'20 km Ride - Section 1'!#REF!+'20 km Ride - Section 1'!#REF!)</f>
        <v>#REF!</v>
      </c>
      <c r="J54" s="120" t="e">
        <f>+'20 km Ride - Section 1'!#REF!</f>
        <v>#REF!</v>
      </c>
      <c r="K54" s="122" t="e">
        <f>+'20 km Ride - Section 1'!#REF!</f>
        <v>#REF!</v>
      </c>
      <c r="L54" s="123" t="e">
        <f t="shared" si="1"/>
        <v>#REF!</v>
      </c>
      <c r="N54" s="125" t="e">
        <f>VLOOKUP(S54,'10 km Ride - Section 1'!F44:F91,2,FALSE)</f>
        <v>#REF!</v>
      </c>
      <c r="O54" s="125" t="e">
        <f>VLOOKUP($N54,'10 km Ride - Section 1'!$A$31:$G$52,2,FALSE)</f>
        <v>#REF!</v>
      </c>
      <c r="P54" s="125" t="e">
        <f>VLOOKUP($N54,'10 km Ride - Section 1'!$A$31:$G$52,3,FALSE)</f>
        <v>#REF!</v>
      </c>
      <c r="Q54" s="125" t="e">
        <f>VLOOKUP($N54,'10 km Ride - Section 1'!$A$31:$G$52,4,FALSE)</f>
        <v>#REF!</v>
      </c>
      <c r="R54" s="125" t="e">
        <f>VLOOKUP($N54,'10 km Ride - Section 1'!$A$31:$G$52,5,FALSE)</f>
        <v>#REF!</v>
      </c>
      <c r="S54" s="125" t="e">
        <f t="shared" si="2"/>
        <v>#REF!</v>
      </c>
      <c r="T54" s="125" t="e">
        <f t="shared" si="3"/>
        <v>#REF!</v>
      </c>
      <c r="U54" s="125" t="e">
        <f>VLOOKUP($N54,'10 km Ride - Section 1'!$A$31:$W$52,18,FALSE)</f>
        <v>#REF!</v>
      </c>
      <c r="V54" s="125" t="e">
        <f>VLOOKUP($N54,'10 km Ride - Section 1'!$A$31:$W$52,19,FALSE)</f>
        <v>#REF!</v>
      </c>
      <c r="W54" s="125" t="e">
        <f t="shared" si="0"/>
        <v>#REF!</v>
      </c>
      <c r="X54" s="125" t="e">
        <f>VLOOKUP($N54,'10 km Ride - Section 1'!$A$31:$W$52,20,FALSE)</f>
        <v>#REF!</v>
      </c>
      <c r="Y54" s="125" t="e">
        <f>VLOOKUP($N54,'10 km Ride - Section 1'!$A$31:$W$52,24,FALSE)</f>
        <v>#REF!</v>
      </c>
      <c r="Z54" s="125" t="e">
        <f t="shared" si="4"/>
        <v>#REF!</v>
      </c>
      <c r="AA54" s="113"/>
      <c r="AB54" s="113"/>
    </row>
    <row r="55" spans="2:28" x14ac:dyDescent="0.2">
      <c r="B55" s="120">
        <v>51</v>
      </c>
      <c r="C55" s="120" t="e">
        <f>+'20 km Ride - Section 1'!#REF!</f>
        <v>#REF!</v>
      </c>
      <c r="D55" s="120" t="e">
        <f>+'20 km Ride - Section 1'!#REF!</f>
        <v>#REF!</v>
      </c>
      <c r="E55" s="120" t="e">
        <f>+'20 km Ride - Section 1'!#REF!</f>
        <v>#REF!</v>
      </c>
      <c r="F55" s="120" t="e">
        <f>+'20 km Ride - Section 1'!#REF!</f>
        <v>#REF!</v>
      </c>
      <c r="G55" s="120" t="e">
        <f>+'20 km Ride - Section 1'!#REF!</f>
        <v>#REF!</v>
      </c>
      <c r="H55" s="120" t="e">
        <f>+'20 km Ride - Section 1'!#REF!</f>
        <v>#REF!</v>
      </c>
      <c r="I55" s="121" t="e">
        <f>IF('20 km Ride - Section 1'!#REF!="ELIMINATED",'20 km Ride - Section 1'!#REF!,+'20 km Ride - Section 1'!#REF!+'20 km Ride - Section 1'!#REF!)</f>
        <v>#REF!</v>
      </c>
      <c r="J55" s="120" t="e">
        <f>+'20 km Ride - Section 1'!#REF!</f>
        <v>#REF!</v>
      </c>
      <c r="K55" s="122" t="e">
        <f>+'20 km Ride - Section 1'!#REF!</f>
        <v>#REF!</v>
      </c>
      <c r="L55" s="123" t="e">
        <f t="shared" si="1"/>
        <v>#REF!</v>
      </c>
      <c r="N55" s="125" t="e">
        <f>VLOOKUP(S55,'10 km Ride - Section 1'!F44:F92,2,FALSE)</f>
        <v>#REF!</v>
      </c>
      <c r="O55" s="125" t="e">
        <f>VLOOKUP($N55,'10 km Ride - Section 1'!$A$31:$G$52,2,FALSE)</f>
        <v>#REF!</v>
      </c>
      <c r="P55" s="125" t="e">
        <f>VLOOKUP($N55,'10 km Ride - Section 1'!$A$31:$G$52,3,FALSE)</f>
        <v>#REF!</v>
      </c>
      <c r="Q55" s="125" t="e">
        <f>VLOOKUP($N55,'10 km Ride - Section 1'!$A$31:$G$52,4,FALSE)</f>
        <v>#REF!</v>
      </c>
      <c r="R55" s="125" t="e">
        <f>VLOOKUP($N55,'10 km Ride - Section 1'!$A$31:$G$52,5,FALSE)</f>
        <v>#REF!</v>
      </c>
      <c r="S55" s="125" t="e">
        <f t="shared" si="2"/>
        <v>#REF!</v>
      </c>
      <c r="T55" s="125" t="e">
        <f t="shared" si="3"/>
        <v>#REF!</v>
      </c>
      <c r="U55" s="125" t="e">
        <f>VLOOKUP($N55,'10 km Ride - Section 1'!$A$31:$W$52,18,FALSE)</f>
        <v>#REF!</v>
      </c>
      <c r="V55" s="125" t="e">
        <f>VLOOKUP($N55,'10 km Ride - Section 1'!$A$31:$W$52,19,FALSE)</f>
        <v>#REF!</v>
      </c>
      <c r="W55" s="125" t="e">
        <f t="shared" si="0"/>
        <v>#REF!</v>
      </c>
      <c r="X55" s="125" t="e">
        <f>VLOOKUP($N55,'10 km Ride - Section 1'!$A$31:$W$52,20,FALSE)</f>
        <v>#REF!</v>
      </c>
      <c r="Y55" s="125" t="e">
        <f>VLOOKUP($N55,'10 km Ride - Section 1'!$A$31:$W$52,24,FALSE)</f>
        <v>#REF!</v>
      </c>
      <c r="Z55" s="125" t="e">
        <f t="shared" si="4"/>
        <v>#REF!</v>
      </c>
      <c r="AA55" s="113"/>
      <c r="AB55" s="113"/>
    </row>
    <row r="56" spans="2:28" x14ac:dyDescent="0.2">
      <c r="B56" s="120">
        <v>52</v>
      </c>
      <c r="C56" s="120" t="e">
        <f>+'20 km Ride - Section 1'!#REF!</f>
        <v>#REF!</v>
      </c>
      <c r="D56" s="120" t="e">
        <f>+'20 km Ride - Section 1'!#REF!</f>
        <v>#REF!</v>
      </c>
      <c r="E56" s="120" t="e">
        <f>+'20 km Ride - Section 1'!#REF!</f>
        <v>#REF!</v>
      </c>
      <c r="F56" s="120" t="e">
        <f>+'20 km Ride - Section 1'!#REF!</f>
        <v>#REF!</v>
      </c>
      <c r="G56" s="120" t="e">
        <f>+'20 km Ride - Section 1'!#REF!</f>
        <v>#REF!</v>
      </c>
      <c r="H56" s="120" t="e">
        <f>+'20 km Ride - Section 1'!#REF!</f>
        <v>#REF!</v>
      </c>
      <c r="I56" s="121" t="e">
        <f>IF('20 km Ride - Section 1'!#REF!="ELIMINATED",'20 km Ride - Section 1'!#REF!,+'20 km Ride - Section 1'!#REF!+'20 km Ride - Section 1'!#REF!)</f>
        <v>#REF!</v>
      </c>
      <c r="J56" s="120" t="e">
        <f>+'20 km Ride - Section 1'!#REF!</f>
        <v>#REF!</v>
      </c>
      <c r="K56" s="122" t="e">
        <f>+'20 km Ride - Section 1'!#REF!</f>
        <v>#REF!</v>
      </c>
      <c r="L56" s="123" t="e">
        <f t="shared" si="1"/>
        <v>#REF!</v>
      </c>
      <c r="N56" s="125" t="e">
        <f>VLOOKUP(S56,'10 km Ride - Section 1'!F44:F93,2,FALSE)</f>
        <v>#REF!</v>
      </c>
      <c r="O56" s="125" t="e">
        <f>VLOOKUP($N56,'10 km Ride - Section 1'!$A$31:$G$52,2,FALSE)</f>
        <v>#REF!</v>
      </c>
      <c r="P56" s="125" t="e">
        <f>VLOOKUP($N56,'10 km Ride - Section 1'!$A$31:$G$52,3,FALSE)</f>
        <v>#REF!</v>
      </c>
      <c r="Q56" s="125" t="e">
        <f>VLOOKUP($N56,'10 km Ride - Section 1'!$A$31:$G$52,4,FALSE)</f>
        <v>#REF!</v>
      </c>
      <c r="R56" s="125" t="e">
        <f>VLOOKUP($N56,'10 km Ride - Section 1'!$A$31:$G$52,5,FALSE)</f>
        <v>#REF!</v>
      </c>
      <c r="S56" s="125" t="e">
        <f t="shared" si="2"/>
        <v>#REF!</v>
      </c>
      <c r="T56" s="125" t="e">
        <f t="shared" si="3"/>
        <v>#REF!</v>
      </c>
      <c r="U56" s="125" t="e">
        <f>VLOOKUP($N56,'10 km Ride - Section 1'!$A$31:$W$52,18,FALSE)</f>
        <v>#REF!</v>
      </c>
      <c r="V56" s="125" t="e">
        <f>VLOOKUP($N56,'10 km Ride - Section 1'!$A$31:$W$52,19,FALSE)</f>
        <v>#REF!</v>
      </c>
      <c r="W56" s="125" t="e">
        <f t="shared" si="0"/>
        <v>#REF!</v>
      </c>
      <c r="X56" s="125" t="e">
        <f>VLOOKUP($N56,'10 km Ride - Section 1'!$A$31:$W$52,20,FALSE)</f>
        <v>#REF!</v>
      </c>
      <c r="Y56" s="125" t="e">
        <f>VLOOKUP($N56,'10 km Ride - Section 1'!$A$31:$W$52,24,FALSE)</f>
        <v>#REF!</v>
      </c>
      <c r="Z56" s="125" t="e">
        <f t="shared" si="4"/>
        <v>#REF!</v>
      </c>
      <c r="AA56" s="113"/>
      <c r="AB56" s="113"/>
    </row>
    <row r="57" spans="2:28" x14ac:dyDescent="0.2">
      <c r="B57" s="120">
        <v>53</v>
      </c>
      <c r="C57" s="120" t="e">
        <f>+'20 km Ride - Section 1'!#REF!</f>
        <v>#REF!</v>
      </c>
      <c r="D57" s="120" t="e">
        <f>+'20 km Ride - Section 1'!#REF!</f>
        <v>#REF!</v>
      </c>
      <c r="E57" s="120" t="e">
        <f>+'20 km Ride - Section 1'!#REF!</f>
        <v>#REF!</v>
      </c>
      <c r="F57" s="120" t="e">
        <f>+'20 km Ride - Section 1'!#REF!</f>
        <v>#REF!</v>
      </c>
      <c r="G57" s="120" t="e">
        <f>+'20 km Ride - Section 1'!#REF!</f>
        <v>#REF!</v>
      </c>
      <c r="H57" s="120" t="e">
        <f>+'20 km Ride - Section 1'!#REF!</f>
        <v>#REF!</v>
      </c>
      <c r="I57" s="121" t="e">
        <f>IF('20 km Ride - Section 1'!#REF!="ELIMINATED",'20 km Ride - Section 1'!#REF!,+'20 km Ride - Section 1'!#REF!+'20 km Ride - Section 1'!#REF!)</f>
        <v>#REF!</v>
      </c>
      <c r="J57" s="120" t="e">
        <f>+'20 km Ride - Section 1'!#REF!</f>
        <v>#REF!</v>
      </c>
      <c r="K57" s="122" t="e">
        <f>+'20 km Ride - Section 1'!#REF!</f>
        <v>#REF!</v>
      </c>
      <c r="L57" s="123" t="e">
        <f t="shared" si="1"/>
        <v>#REF!</v>
      </c>
      <c r="N57" s="125" t="e">
        <f>VLOOKUP(S57,'10 km Ride - Section 1'!F44:F94,2,FALSE)</f>
        <v>#REF!</v>
      </c>
      <c r="O57" s="125" t="e">
        <f>VLOOKUP($N57,'10 km Ride - Section 1'!$A$31:$G$52,2,FALSE)</f>
        <v>#REF!</v>
      </c>
      <c r="P57" s="125" t="e">
        <f>VLOOKUP($N57,'10 km Ride - Section 1'!$A$31:$G$52,3,FALSE)</f>
        <v>#REF!</v>
      </c>
      <c r="Q57" s="125" t="e">
        <f>VLOOKUP($N57,'10 km Ride - Section 1'!$A$31:$G$52,4,FALSE)</f>
        <v>#REF!</v>
      </c>
      <c r="R57" s="125" t="e">
        <f>VLOOKUP($N57,'10 km Ride - Section 1'!$A$31:$G$52,5,FALSE)</f>
        <v>#REF!</v>
      </c>
      <c r="S57" s="125" t="e">
        <f t="shared" si="2"/>
        <v>#REF!</v>
      </c>
      <c r="T57" s="125" t="e">
        <f t="shared" si="3"/>
        <v>#REF!</v>
      </c>
      <c r="U57" s="125" t="e">
        <f>VLOOKUP($N57,'10 km Ride - Section 1'!$A$31:$W$52,18,FALSE)</f>
        <v>#REF!</v>
      </c>
      <c r="V57" s="125" t="e">
        <f>VLOOKUP($N57,'10 km Ride - Section 1'!$A$31:$W$52,19,FALSE)</f>
        <v>#REF!</v>
      </c>
      <c r="W57" s="125" t="e">
        <f t="shared" si="0"/>
        <v>#REF!</v>
      </c>
      <c r="X57" s="125" t="e">
        <f>VLOOKUP($N57,'10 km Ride - Section 1'!$A$31:$W$52,20,FALSE)</f>
        <v>#REF!</v>
      </c>
      <c r="Y57" s="125" t="e">
        <f>VLOOKUP($N57,'10 km Ride - Section 1'!$A$31:$W$52,24,FALSE)</f>
        <v>#REF!</v>
      </c>
      <c r="Z57" s="125" t="e">
        <f t="shared" si="4"/>
        <v>#REF!</v>
      </c>
      <c r="AA57" s="113"/>
      <c r="AB57" s="113"/>
    </row>
    <row r="58" spans="2:28" x14ac:dyDescent="0.2">
      <c r="B58" s="120">
        <v>54</v>
      </c>
      <c r="C58" s="120" t="e">
        <f>+'20 km Ride - Section 1'!#REF!</f>
        <v>#REF!</v>
      </c>
      <c r="D58" s="120" t="e">
        <f>+'20 km Ride - Section 1'!#REF!</f>
        <v>#REF!</v>
      </c>
      <c r="E58" s="120" t="e">
        <f>+'20 km Ride - Section 1'!#REF!</f>
        <v>#REF!</v>
      </c>
      <c r="F58" s="120" t="e">
        <f>+'20 km Ride - Section 1'!#REF!</f>
        <v>#REF!</v>
      </c>
      <c r="G58" s="120" t="e">
        <f>+'20 km Ride - Section 1'!#REF!</f>
        <v>#REF!</v>
      </c>
      <c r="H58" s="120" t="e">
        <f>+'20 km Ride - Section 1'!#REF!</f>
        <v>#REF!</v>
      </c>
      <c r="I58" s="121" t="e">
        <f>IF('20 km Ride - Section 1'!#REF!="ELIMINATED",'20 km Ride - Section 1'!#REF!,+'20 km Ride - Section 1'!#REF!+'20 km Ride - Section 1'!#REF!)</f>
        <v>#REF!</v>
      </c>
      <c r="J58" s="120" t="e">
        <f>+'20 km Ride - Section 1'!#REF!</f>
        <v>#REF!</v>
      </c>
      <c r="K58" s="122" t="e">
        <f>+'20 km Ride - Section 1'!#REF!</f>
        <v>#REF!</v>
      </c>
      <c r="L58" s="123" t="e">
        <f t="shared" si="1"/>
        <v>#REF!</v>
      </c>
      <c r="N58" s="125" t="e">
        <f>VLOOKUP(S58,'10 km Ride - Section 1'!F44:F95,2,FALSE)</f>
        <v>#REF!</v>
      </c>
      <c r="O58" s="125" t="e">
        <f>VLOOKUP($N58,'10 km Ride - Section 1'!$A$31:$G$52,2,FALSE)</f>
        <v>#REF!</v>
      </c>
      <c r="P58" s="125" t="e">
        <f>VLOOKUP($N58,'10 km Ride - Section 1'!$A$31:$G$52,3,FALSE)</f>
        <v>#REF!</v>
      </c>
      <c r="Q58" s="125" t="e">
        <f>VLOOKUP($N58,'10 km Ride - Section 1'!$A$31:$G$52,4,FALSE)</f>
        <v>#REF!</v>
      </c>
      <c r="R58" s="125" t="e">
        <f>VLOOKUP($N58,'10 km Ride - Section 1'!$A$31:$G$52,5,FALSE)</f>
        <v>#REF!</v>
      </c>
      <c r="S58" s="125" t="e">
        <f t="shared" si="2"/>
        <v>#REF!</v>
      </c>
      <c r="T58" s="125" t="e">
        <f t="shared" si="3"/>
        <v>#REF!</v>
      </c>
      <c r="U58" s="125" t="e">
        <f>VLOOKUP($N58,'10 km Ride - Section 1'!$A$31:$W$52,18,FALSE)</f>
        <v>#REF!</v>
      </c>
      <c r="V58" s="125" t="e">
        <f>VLOOKUP($N58,'10 km Ride - Section 1'!$A$31:$W$52,19,FALSE)</f>
        <v>#REF!</v>
      </c>
      <c r="W58" s="125" t="e">
        <f t="shared" si="0"/>
        <v>#REF!</v>
      </c>
      <c r="X58" s="125" t="e">
        <f>VLOOKUP($N58,'10 km Ride - Section 1'!$A$31:$W$52,20,FALSE)</f>
        <v>#REF!</v>
      </c>
      <c r="Y58" s="125" t="e">
        <f>VLOOKUP($N58,'10 km Ride - Section 1'!$A$31:$W$52,24,FALSE)</f>
        <v>#REF!</v>
      </c>
      <c r="Z58" s="125" t="e">
        <f t="shared" si="4"/>
        <v>#REF!</v>
      </c>
      <c r="AA58" s="113"/>
      <c r="AB58" s="113"/>
    </row>
    <row r="59" spans="2:28" x14ac:dyDescent="0.2">
      <c r="B59" s="120">
        <v>55</v>
      </c>
      <c r="C59" s="120" t="e">
        <f>+'20 km Ride - Section 1'!#REF!</f>
        <v>#REF!</v>
      </c>
      <c r="D59" s="120" t="e">
        <f>+'20 km Ride - Section 1'!#REF!</f>
        <v>#REF!</v>
      </c>
      <c r="E59" s="120" t="e">
        <f>+'20 km Ride - Section 1'!#REF!</f>
        <v>#REF!</v>
      </c>
      <c r="F59" s="120" t="e">
        <f>+'20 km Ride - Section 1'!#REF!</f>
        <v>#REF!</v>
      </c>
      <c r="G59" s="120" t="e">
        <f>+'20 km Ride - Section 1'!#REF!</f>
        <v>#REF!</v>
      </c>
      <c r="H59" s="120" t="e">
        <f>+'20 km Ride - Section 1'!#REF!</f>
        <v>#REF!</v>
      </c>
      <c r="I59" s="121" t="e">
        <f>IF('20 km Ride - Section 1'!#REF!="ELIMINATED",'20 km Ride - Section 1'!#REF!,+'20 km Ride - Section 1'!#REF!+'20 km Ride - Section 1'!#REF!)</f>
        <v>#REF!</v>
      </c>
      <c r="J59" s="120" t="e">
        <f>+'20 km Ride - Section 1'!#REF!</f>
        <v>#REF!</v>
      </c>
      <c r="K59" s="122" t="e">
        <f>+'20 km Ride - Section 1'!#REF!</f>
        <v>#REF!</v>
      </c>
      <c r="L59" s="123" t="e">
        <f t="shared" si="1"/>
        <v>#REF!</v>
      </c>
      <c r="N59" s="125" t="e">
        <f>VLOOKUP(S59,'10 km Ride - Section 1'!F44:F96,2,FALSE)</f>
        <v>#REF!</v>
      </c>
      <c r="O59" s="125" t="e">
        <f>VLOOKUP($N59,'10 km Ride - Section 1'!$A$31:$G$52,2,FALSE)</f>
        <v>#REF!</v>
      </c>
      <c r="P59" s="125" t="e">
        <f>VLOOKUP($N59,'10 km Ride - Section 1'!$A$31:$G$52,3,FALSE)</f>
        <v>#REF!</v>
      </c>
      <c r="Q59" s="125" t="e">
        <f>VLOOKUP($N59,'10 km Ride - Section 1'!$A$31:$G$52,4,FALSE)</f>
        <v>#REF!</v>
      </c>
      <c r="R59" s="125" t="e">
        <f>VLOOKUP($N59,'10 km Ride - Section 1'!$A$31:$G$52,5,FALSE)</f>
        <v>#REF!</v>
      </c>
      <c r="S59" s="125" t="e">
        <f t="shared" si="2"/>
        <v>#REF!</v>
      </c>
      <c r="T59" s="125" t="e">
        <f t="shared" si="3"/>
        <v>#REF!</v>
      </c>
      <c r="U59" s="125" t="e">
        <f>VLOOKUP($N59,'10 km Ride - Section 1'!$A$31:$W$52,18,FALSE)</f>
        <v>#REF!</v>
      </c>
      <c r="V59" s="125" t="e">
        <f>VLOOKUP($N59,'10 km Ride - Section 1'!$A$31:$W$52,19,FALSE)</f>
        <v>#REF!</v>
      </c>
      <c r="W59" s="125" t="e">
        <f t="shared" si="0"/>
        <v>#REF!</v>
      </c>
      <c r="X59" s="125" t="e">
        <f>VLOOKUP($N59,'10 km Ride - Section 1'!$A$31:$W$52,20,FALSE)</f>
        <v>#REF!</v>
      </c>
      <c r="Y59" s="125" t="e">
        <f>VLOOKUP($N59,'10 km Ride - Section 1'!$A$31:$W$52,24,FALSE)</f>
        <v>#REF!</v>
      </c>
      <c r="Z59" s="125" t="e">
        <f t="shared" si="4"/>
        <v>#REF!</v>
      </c>
      <c r="AA59" s="113"/>
      <c r="AB59" s="113"/>
    </row>
    <row r="60" spans="2:28" x14ac:dyDescent="0.2">
      <c r="B60" s="120">
        <v>56</v>
      </c>
      <c r="C60" s="120" t="e">
        <f>+'20 km Ride - Section 1'!#REF!</f>
        <v>#REF!</v>
      </c>
      <c r="D60" s="120" t="e">
        <f>+'20 km Ride - Section 1'!#REF!</f>
        <v>#REF!</v>
      </c>
      <c r="E60" s="120" t="e">
        <f>+'20 km Ride - Section 1'!#REF!</f>
        <v>#REF!</v>
      </c>
      <c r="F60" s="120" t="e">
        <f>+'20 km Ride - Section 1'!#REF!</f>
        <v>#REF!</v>
      </c>
      <c r="G60" s="120" t="e">
        <f>+'20 km Ride - Section 1'!#REF!</f>
        <v>#REF!</v>
      </c>
      <c r="H60" s="120" t="e">
        <f>+'20 km Ride - Section 1'!#REF!</f>
        <v>#REF!</v>
      </c>
      <c r="I60" s="121" t="e">
        <f>IF('20 km Ride - Section 1'!#REF!="ELIMINATED",'20 km Ride - Section 1'!#REF!,+'20 km Ride - Section 1'!#REF!+'20 km Ride - Section 1'!#REF!)</f>
        <v>#REF!</v>
      </c>
      <c r="J60" s="120" t="e">
        <f>+'20 km Ride - Section 1'!#REF!</f>
        <v>#REF!</v>
      </c>
      <c r="K60" s="122" t="e">
        <f>+'20 km Ride - Section 1'!#REF!</f>
        <v>#REF!</v>
      </c>
      <c r="L60" s="123" t="e">
        <f t="shared" si="1"/>
        <v>#REF!</v>
      </c>
      <c r="N60" s="125" t="e">
        <f>VLOOKUP(S60,'10 km Ride - Section 1'!F44:F97,2,FALSE)</f>
        <v>#REF!</v>
      </c>
      <c r="O60" s="125" t="e">
        <f>VLOOKUP($N60,'10 km Ride - Section 1'!$A$31:$G$52,2,FALSE)</f>
        <v>#REF!</v>
      </c>
      <c r="P60" s="125" t="e">
        <f>VLOOKUP($N60,'10 km Ride - Section 1'!$A$31:$G$52,3,FALSE)</f>
        <v>#REF!</v>
      </c>
      <c r="Q60" s="125" t="e">
        <f>VLOOKUP($N60,'10 km Ride - Section 1'!$A$31:$G$52,4,FALSE)</f>
        <v>#REF!</v>
      </c>
      <c r="R60" s="125" t="e">
        <f>VLOOKUP($N60,'10 km Ride - Section 1'!$A$31:$G$52,5,FALSE)</f>
        <v>#REF!</v>
      </c>
      <c r="S60" s="125" t="e">
        <f t="shared" si="2"/>
        <v>#REF!</v>
      </c>
      <c r="T60" s="125" t="e">
        <f t="shared" si="3"/>
        <v>#REF!</v>
      </c>
      <c r="U60" s="125" t="e">
        <f>VLOOKUP($N60,'10 km Ride - Section 1'!$A$31:$W$52,18,FALSE)</f>
        <v>#REF!</v>
      </c>
      <c r="V60" s="125" t="e">
        <f>VLOOKUP($N60,'10 km Ride - Section 1'!$A$31:$W$52,19,FALSE)</f>
        <v>#REF!</v>
      </c>
      <c r="W60" s="125" t="e">
        <f t="shared" si="0"/>
        <v>#REF!</v>
      </c>
      <c r="X60" s="125" t="e">
        <f>VLOOKUP($N60,'10 km Ride - Section 1'!$A$31:$W$52,20,FALSE)</f>
        <v>#REF!</v>
      </c>
      <c r="Y60" s="125" t="e">
        <f>VLOOKUP($N60,'10 km Ride - Section 1'!$A$31:$W$52,24,FALSE)</f>
        <v>#REF!</v>
      </c>
      <c r="Z60" s="125" t="e">
        <f t="shared" si="4"/>
        <v>#REF!</v>
      </c>
      <c r="AA60" s="113"/>
      <c r="AB60" s="113"/>
    </row>
    <row r="61" spans="2:28" x14ac:dyDescent="0.2">
      <c r="B61" s="120">
        <v>57</v>
      </c>
      <c r="C61" s="120" t="e">
        <f>+'20 km Ride - Section 1'!#REF!</f>
        <v>#REF!</v>
      </c>
      <c r="D61" s="120" t="e">
        <f>+'20 km Ride - Section 1'!#REF!</f>
        <v>#REF!</v>
      </c>
      <c r="E61" s="120" t="e">
        <f>+'20 km Ride - Section 1'!#REF!</f>
        <v>#REF!</v>
      </c>
      <c r="F61" s="120" t="e">
        <f>+'20 km Ride - Section 1'!#REF!</f>
        <v>#REF!</v>
      </c>
      <c r="G61" s="120" t="e">
        <f>+'20 km Ride - Section 1'!#REF!</f>
        <v>#REF!</v>
      </c>
      <c r="H61" s="120" t="e">
        <f>+'20 km Ride - Section 1'!#REF!</f>
        <v>#REF!</v>
      </c>
      <c r="I61" s="121" t="e">
        <f>IF('20 km Ride - Section 1'!#REF!="ELIMINATED",'20 km Ride - Section 1'!#REF!,+'20 km Ride - Section 1'!#REF!+'20 km Ride - Section 1'!#REF!)</f>
        <v>#REF!</v>
      </c>
      <c r="J61" s="120" t="e">
        <f>+'20 km Ride - Section 1'!#REF!</f>
        <v>#REF!</v>
      </c>
      <c r="K61" s="122" t="e">
        <f>+'20 km Ride - Section 1'!#REF!</f>
        <v>#REF!</v>
      </c>
      <c r="L61" s="123" t="e">
        <f t="shared" si="1"/>
        <v>#REF!</v>
      </c>
      <c r="N61" s="125" t="e">
        <f>VLOOKUP(S61,'10 km Ride - Section 1'!F44:F98,2,FALSE)</f>
        <v>#REF!</v>
      </c>
      <c r="O61" s="125" t="e">
        <f>VLOOKUP($N61,'10 km Ride - Section 1'!$A$31:$G$52,2,FALSE)</f>
        <v>#REF!</v>
      </c>
      <c r="P61" s="125" t="e">
        <f>VLOOKUP($N61,'10 km Ride - Section 1'!$A$31:$G$52,3,FALSE)</f>
        <v>#REF!</v>
      </c>
      <c r="Q61" s="125" t="e">
        <f>VLOOKUP($N61,'10 km Ride - Section 1'!$A$31:$G$52,4,FALSE)</f>
        <v>#REF!</v>
      </c>
      <c r="R61" s="125" t="e">
        <f>VLOOKUP($N61,'10 km Ride - Section 1'!$A$31:$G$52,5,FALSE)</f>
        <v>#REF!</v>
      </c>
      <c r="S61" s="125" t="e">
        <f t="shared" si="2"/>
        <v>#REF!</v>
      </c>
      <c r="T61" s="125" t="e">
        <f t="shared" si="3"/>
        <v>#REF!</v>
      </c>
      <c r="U61" s="125" t="e">
        <f>VLOOKUP($N61,'10 km Ride - Section 1'!$A$31:$W$52,18,FALSE)</f>
        <v>#REF!</v>
      </c>
      <c r="V61" s="125" t="e">
        <f>VLOOKUP($N61,'10 km Ride - Section 1'!$A$31:$W$52,19,FALSE)</f>
        <v>#REF!</v>
      </c>
      <c r="W61" s="125" t="e">
        <f t="shared" si="0"/>
        <v>#REF!</v>
      </c>
      <c r="X61" s="125" t="e">
        <f>VLOOKUP($N61,'10 km Ride - Section 1'!$A$31:$W$52,20,FALSE)</f>
        <v>#REF!</v>
      </c>
      <c r="Y61" s="125" t="e">
        <f>VLOOKUP($N61,'10 km Ride - Section 1'!$A$31:$W$52,24,FALSE)</f>
        <v>#REF!</v>
      </c>
      <c r="Z61" s="125" t="e">
        <f t="shared" si="4"/>
        <v>#REF!</v>
      </c>
      <c r="AA61" s="113"/>
      <c r="AB61" s="113"/>
    </row>
    <row r="62" spans="2:28" x14ac:dyDescent="0.2">
      <c r="B62" s="120">
        <v>58</v>
      </c>
      <c r="C62" s="120" t="e">
        <f>+'20 km Ride - Section 1'!#REF!</f>
        <v>#REF!</v>
      </c>
      <c r="D62" s="120" t="e">
        <f>+'20 km Ride - Section 1'!#REF!</f>
        <v>#REF!</v>
      </c>
      <c r="E62" s="120" t="e">
        <f>+'20 km Ride - Section 1'!#REF!</f>
        <v>#REF!</v>
      </c>
      <c r="F62" s="120" t="e">
        <f>+'20 km Ride - Section 1'!#REF!</f>
        <v>#REF!</v>
      </c>
      <c r="G62" s="120" t="e">
        <f>+'20 km Ride - Section 1'!#REF!</f>
        <v>#REF!</v>
      </c>
      <c r="H62" s="120" t="e">
        <f>+'20 km Ride - Section 1'!#REF!</f>
        <v>#REF!</v>
      </c>
      <c r="I62" s="121" t="e">
        <f>IF('20 km Ride - Section 1'!#REF!="ELIMINATED",'20 km Ride - Section 1'!#REF!,+'20 km Ride - Section 1'!#REF!+'20 km Ride - Section 1'!#REF!)</f>
        <v>#REF!</v>
      </c>
      <c r="J62" s="120" t="e">
        <f>+'20 km Ride - Section 1'!#REF!</f>
        <v>#REF!</v>
      </c>
      <c r="K62" s="122" t="e">
        <f>+'20 km Ride - Section 1'!#REF!</f>
        <v>#REF!</v>
      </c>
      <c r="L62" s="123" t="e">
        <f t="shared" si="1"/>
        <v>#REF!</v>
      </c>
      <c r="N62" s="125" t="e">
        <f>VLOOKUP(S62,'10 km Ride - Section 1'!F44:F99,2,FALSE)</f>
        <v>#REF!</v>
      </c>
      <c r="O62" s="125" t="e">
        <f>VLOOKUP($N62,'10 km Ride - Section 1'!$A$31:$G$52,2,FALSE)</f>
        <v>#REF!</v>
      </c>
      <c r="P62" s="125" t="e">
        <f>VLOOKUP($N62,'10 km Ride - Section 1'!$A$31:$G$52,3,FALSE)</f>
        <v>#REF!</v>
      </c>
      <c r="Q62" s="125" t="e">
        <f>VLOOKUP($N62,'10 km Ride - Section 1'!$A$31:$G$52,4,FALSE)</f>
        <v>#REF!</v>
      </c>
      <c r="R62" s="125" t="e">
        <f>VLOOKUP($N62,'10 km Ride - Section 1'!$A$31:$G$52,5,FALSE)</f>
        <v>#REF!</v>
      </c>
      <c r="S62" s="125" t="e">
        <f t="shared" si="2"/>
        <v>#REF!</v>
      </c>
      <c r="T62" s="125" t="e">
        <f t="shared" si="3"/>
        <v>#REF!</v>
      </c>
      <c r="U62" s="125" t="e">
        <f>VLOOKUP($N62,'10 km Ride - Section 1'!$A$31:$W$52,18,FALSE)</f>
        <v>#REF!</v>
      </c>
      <c r="V62" s="125" t="e">
        <f>VLOOKUP($N62,'10 km Ride - Section 1'!$A$31:$W$52,19,FALSE)</f>
        <v>#REF!</v>
      </c>
      <c r="W62" s="125" t="e">
        <f t="shared" si="0"/>
        <v>#REF!</v>
      </c>
      <c r="X62" s="125" t="e">
        <f>VLOOKUP($N62,'10 km Ride - Section 1'!$A$31:$W$52,20,FALSE)</f>
        <v>#REF!</v>
      </c>
      <c r="Y62" s="125" t="e">
        <f>VLOOKUP($N62,'10 km Ride - Section 1'!$A$31:$W$52,24,FALSE)</f>
        <v>#REF!</v>
      </c>
      <c r="Z62" s="125" t="e">
        <f t="shared" si="4"/>
        <v>#REF!</v>
      </c>
      <c r="AA62" s="113"/>
      <c r="AB62" s="113"/>
    </row>
    <row r="63" spans="2:28" x14ac:dyDescent="0.2">
      <c r="B63" s="120">
        <v>59</v>
      </c>
      <c r="C63" s="120" t="e">
        <f>+'20 km Ride - Section 1'!#REF!</f>
        <v>#REF!</v>
      </c>
      <c r="D63" s="120" t="e">
        <f>+'20 km Ride - Section 1'!#REF!</f>
        <v>#REF!</v>
      </c>
      <c r="E63" s="120" t="e">
        <f>+'20 km Ride - Section 1'!#REF!</f>
        <v>#REF!</v>
      </c>
      <c r="F63" s="120" t="e">
        <f>+'20 km Ride - Section 1'!#REF!</f>
        <v>#REF!</v>
      </c>
      <c r="G63" s="120" t="e">
        <f>+'20 km Ride - Section 1'!#REF!</f>
        <v>#REF!</v>
      </c>
      <c r="H63" s="120" t="e">
        <f>+'20 km Ride - Section 1'!#REF!</f>
        <v>#REF!</v>
      </c>
      <c r="I63" s="121" t="e">
        <f>IF('20 km Ride - Section 1'!#REF!="ELIMINATED",'20 km Ride - Section 1'!#REF!,+'20 km Ride - Section 1'!#REF!+'20 km Ride - Section 1'!#REF!)</f>
        <v>#REF!</v>
      </c>
      <c r="J63" s="120" t="e">
        <f>+'20 km Ride - Section 1'!#REF!</f>
        <v>#REF!</v>
      </c>
      <c r="K63" s="122" t="e">
        <f>+'20 km Ride - Section 1'!#REF!</f>
        <v>#REF!</v>
      </c>
      <c r="L63" s="123" t="e">
        <f t="shared" si="1"/>
        <v>#REF!</v>
      </c>
      <c r="N63" s="125" t="e">
        <f>VLOOKUP(S63,'10 km Ride - Section 1'!F44:F100,2,FALSE)</f>
        <v>#REF!</v>
      </c>
      <c r="O63" s="125" t="e">
        <f>VLOOKUP($N63,'10 km Ride - Section 1'!$A$31:$G$52,2,FALSE)</f>
        <v>#REF!</v>
      </c>
      <c r="P63" s="125" t="e">
        <f>VLOOKUP($N63,'10 km Ride - Section 1'!$A$31:$G$52,3,FALSE)</f>
        <v>#REF!</v>
      </c>
      <c r="Q63" s="125" t="e">
        <f>VLOOKUP($N63,'10 km Ride - Section 1'!$A$31:$G$52,4,FALSE)</f>
        <v>#REF!</v>
      </c>
      <c r="R63" s="125" t="e">
        <f>VLOOKUP($N63,'10 km Ride - Section 1'!$A$31:$G$52,5,FALSE)</f>
        <v>#REF!</v>
      </c>
      <c r="S63" s="125" t="e">
        <f t="shared" si="2"/>
        <v>#REF!</v>
      </c>
      <c r="T63" s="125" t="e">
        <f t="shared" si="3"/>
        <v>#REF!</v>
      </c>
      <c r="U63" s="125" t="e">
        <f>VLOOKUP($N63,'10 km Ride - Section 1'!$A$31:$W$52,18,FALSE)</f>
        <v>#REF!</v>
      </c>
      <c r="V63" s="125" t="e">
        <f>VLOOKUP($N63,'10 km Ride - Section 1'!$A$31:$W$52,19,FALSE)</f>
        <v>#REF!</v>
      </c>
      <c r="W63" s="125" t="e">
        <f t="shared" si="0"/>
        <v>#REF!</v>
      </c>
      <c r="X63" s="125" t="e">
        <f>VLOOKUP($N63,'10 km Ride - Section 1'!$A$31:$W$52,20,FALSE)</f>
        <v>#REF!</v>
      </c>
      <c r="Y63" s="125" t="e">
        <f>VLOOKUP($N63,'10 km Ride - Section 1'!$A$31:$W$52,24,FALSE)</f>
        <v>#REF!</v>
      </c>
      <c r="Z63" s="125" t="e">
        <f t="shared" si="4"/>
        <v>#REF!</v>
      </c>
      <c r="AA63" s="113"/>
      <c r="AB63" s="113"/>
    </row>
    <row r="64" spans="2:28" x14ac:dyDescent="0.2">
      <c r="B64" s="120">
        <v>60</v>
      </c>
      <c r="C64" s="120" t="e">
        <f>+'20 km Ride - Section 1'!#REF!</f>
        <v>#REF!</v>
      </c>
      <c r="D64" s="120" t="e">
        <f>+'20 km Ride - Section 1'!#REF!</f>
        <v>#REF!</v>
      </c>
      <c r="E64" s="120" t="e">
        <f>+'20 km Ride - Section 1'!#REF!</f>
        <v>#REF!</v>
      </c>
      <c r="F64" s="120" t="e">
        <f>+'20 km Ride - Section 1'!#REF!</f>
        <v>#REF!</v>
      </c>
      <c r="G64" s="120" t="e">
        <f>+'20 km Ride - Section 1'!#REF!</f>
        <v>#REF!</v>
      </c>
      <c r="H64" s="120" t="e">
        <f>+'20 km Ride - Section 1'!#REF!</f>
        <v>#REF!</v>
      </c>
      <c r="I64" s="121" t="e">
        <f>IF('20 km Ride - Section 1'!#REF!="ELIMINATED",'20 km Ride - Section 1'!#REF!,+'20 km Ride - Section 1'!#REF!+'20 km Ride - Section 1'!#REF!)</f>
        <v>#REF!</v>
      </c>
      <c r="J64" s="120" t="e">
        <f>+'20 km Ride - Section 1'!#REF!</f>
        <v>#REF!</v>
      </c>
      <c r="K64" s="122" t="e">
        <f>+'20 km Ride - Section 1'!#REF!</f>
        <v>#REF!</v>
      </c>
      <c r="L64" s="123" t="e">
        <f t="shared" si="1"/>
        <v>#REF!</v>
      </c>
      <c r="N64" s="125" t="e">
        <f>VLOOKUP(S64,'10 km Ride - Section 1'!F44:F101,2,FALSE)</f>
        <v>#REF!</v>
      </c>
      <c r="O64" s="125" t="e">
        <f>VLOOKUP($N64,'10 km Ride - Section 1'!$A$31:$G$52,2,FALSE)</f>
        <v>#REF!</v>
      </c>
      <c r="P64" s="125" t="e">
        <f>VLOOKUP($N64,'10 km Ride - Section 1'!$A$31:$G$52,3,FALSE)</f>
        <v>#REF!</v>
      </c>
      <c r="Q64" s="125" t="e">
        <f>VLOOKUP($N64,'10 km Ride - Section 1'!$A$31:$G$52,4,FALSE)</f>
        <v>#REF!</v>
      </c>
      <c r="R64" s="125" t="e">
        <f>VLOOKUP($N64,'10 km Ride - Section 1'!$A$31:$G$52,5,FALSE)</f>
        <v>#REF!</v>
      </c>
      <c r="S64" s="125" t="e">
        <f t="shared" si="2"/>
        <v>#REF!</v>
      </c>
      <c r="T64" s="125" t="e">
        <f t="shared" si="3"/>
        <v>#REF!</v>
      </c>
      <c r="U64" s="125" t="e">
        <f>VLOOKUP($N64,'10 km Ride - Section 1'!$A$31:$W$52,18,FALSE)</f>
        <v>#REF!</v>
      </c>
      <c r="V64" s="125" t="e">
        <f>VLOOKUP($N64,'10 km Ride - Section 1'!$A$31:$W$52,19,FALSE)</f>
        <v>#REF!</v>
      </c>
      <c r="W64" s="125" t="e">
        <f t="shared" si="0"/>
        <v>#REF!</v>
      </c>
      <c r="X64" s="125" t="e">
        <f>VLOOKUP($N64,'10 km Ride - Section 1'!$A$31:$W$52,20,FALSE)</f>
        <v>#REF!</v>
      </c>
      <c r="Y64" s="125" t="e">
        <f>VLOOKUP($N64,'10 km Ride - Section 1'!$A$31:$W$52,24,FALSE)</f>
        <v>#REF!</v>
      </c>
      <c r="Z64" s="125" t="e">
        <f t="shared" si="4"/>
        <v>#REF!</v>
      </c>
      <c r="AA64" s="113"/>
      <c r="AB64" s="113"/>
    </row>
    <row r="65" spans="2:28" x14ac:dyDescent="0.2">
      <c r="B65" s="120">
        <v>61</v>
      </c>
      <c r="C65" s="120" t="e">
        <f>+'20 km Ride - Section 1'!#REF!</f>
        <v>#REF!</v>
      </c>
      <c r="D65" s="120" t="e">
        <f>+'20 km Ride - Section 1'!#REF!</f>
        <v>#REF!</v>
      </c>
      <c r="E65" s="120" t="e">
        <f>+'20 km Ride - Section 1'!#REF!</f>
        <v>#REF!</v>
      </c>
      <c r="F65" s="120" t="e">
        <f>+'20 km Ride - Section 1'!#REF!</f>
        <v>#REF!</v>
      </c>
      <c r="G65" s="120" t="e">
        <f>+'20 km Ride - Section 1'!#REF!</f>
        <v>#REF!</v>
      </c>
      <c r="H65" s="120" t="e">
        <f>+'20 km Ride - Section 1'!#REF!</f>
        <v>#REF!</v>
      </c>
      <c r="I65" s="121" t="e">
        <f>IF('20 km Ride - Section 1'!#REF!="ELIMINATED",'20 km Ride - Section 1'!#REF!,+'20 km Ride - Section 1'!#REF!+'20 km Ride - Section 1'!#REF!)</f>
        <v>#REF!</v>
      </c>
      <c r="J65" s="120" t="e">
        <f>+'20 km Ride - Section 1'!#REF!</f>
        <v>#REF!</v>
      </c>
      <c r="K65" s="122" t="e">
        <f>+'20 km Ride - Section 1'!#REF!</f>
        <v>#REF!</v>
      </c>
      <c r="L65" s="123" t="e">
        <f t="shared" si="1"/>
        <v>#REF!</v>
      </c>
      <c r="N65" s="125" t="e">
        <f>VLOOKUP(S65,'10 km Ride - Section 1'!F44:F102,2,FALSE)</f>
        <v>#REF!</v>
      </c>
      <c r="O65" s="125" t="e">
        <f>VLOOKUP($N65,'10 km Ride - Section 1'!$A$31:$G$52,2,FALSE)</f>
        <v>#REF!</v>
      </c>
      <c r="P65" s="125" t="e">
        <f>VLOOKUP($N65,'10 km Ride - Section 1'!$A$31:$G$52,3,FALSE)</f>
        <v>#REF!</v>
      </c>
      <c r="Q65" s="125" t="e">
        <f>VLOOKUP($N65,'10 km Ride - Section 1'!$A$31:$G$52,4,FALSE)</f>
        <v>#REF!</v>
      </c>
      <c r="R65" s="125" t="e">
        <f>VLOOKUP($N65,'10 km Ride - Section 1'!$A$31:$G$52,5,FALSE)</f>
        <v>#REF!</v>
      </c>
      <c r="S65" s="125" t="e">
        <f t="shared" si="2"/>
        <v>#REF!</v>
      </c>
      <c r="T65" s="125" t="e">
        <f t="shared" si="3"/>
        <v>#REF!</v>
      </c>
      <c r="U65" s="125" t="e">
        <f>VLOOKUP($N65,'10 km Ride - Section 1'!$A$31:$W$52,18,FALSE)</f>
        <v>#REF!</v>
      </c>
      <c r="V65" s="125" t="e">
        <f>VLOOKUP($N65,'10 km Ride - Section 1'!$A$31:$W$52,19,FALSE)</f>
        <v>#REF!</v>
      </c>
      <c r="W65" s="125" t="e">
        <f t="shared" si="0"/>
        <v>#REF!</v>
      </c>
      <c r="X65" s="125" t="e">
        <f>VLOOKUP($N65,'10 km Ride - Section 1'!$A$31:$W$52,20,FALSE)</f>
        <v>#REF!</v>
      </c>
      <c r="Y65" s="125" t="e">
        <f>VLOOKUP($N65,'10 km Ride - Section 1'!$A$31:$W$52,24,FALSE)</f>
        <v>#REF!</v>
      </c>
      <c r="Z65" s="125" t="e">
        <f t="shared" si="4"/>
        <v>#REF!</v>
      </c>
      <c r="AA65" s="113"/>
      <c r="AB65" s="113"/>
    </row>
    <row r="66" spans="2:28" x14ac:dyDescent="0.2">
      <c r="B66" s="120">
        <v>62</v>
      </c>
      <c r="C66" s="120" t="e">
        <f>+'20 km Ride - Section 1'!#REF!</f>
        <v>#REF!</v>
      </c>
      <c r="D66" s="120" t="e">
        <f>+'20 km Ride - Section 1'!#REF!</f>
        <v>#REF!</v>
      </c>
      <c r="E66" s="120" t="e">
        <f>+'20 km Ride - Section 1'!#REF!</f>
        <v>#REF!</v>
      </c>
      <c r="F66" s="120" t="e">
        <f>+'20 km Ride - Section 1'!#REF!</f>
        <v>#REF!</v>
      </c>
      <c r="G66" s="120" t="e">
        <f>+'20 km Ride - Section 1'!#REF!</f>
        <v>#REF!</v>
      </c>
      <c r="H66" s="120" t="e">
        <f>+'20 km Ride - Section 1'!#REF!</f>
        <v>#REF!</v>
      </c>
      <c r="I66" s="121" t="e">
        <f>IF('20 km Ride - Section 1'!#REF!="ELIMINATED",'20 km Ride - Section 1'!#REF!,+'20 km Ride - Section 1'!#REF!+'20 km Ride - Section 1'!#REF!)</f>
        <v>#REF!</v>
      </c>
      <c r="J66" s="120" t="e">
        <f>+'20 km Ride - Section 1'!#REF!</f>
        <v>#REF!</v>
      </c>
      <c r="K66" s="122" t="e">
        <f>+'20 km Ride - Section 1'!#REF!</f>
        <v>#REF!</v>
      </c>
      <c r="L66" s="123" t="e">
        <f t="shared" si="1"/>
        <v>#REF!</v>
      </c>
      <c r="N66" s="125" t="e">
        <f>VLOOKUP(S66,'10 km Ride - Section 1'!F44:F103,2,FALSE)</f>
        <v>#REF!</v>
      </c>
      <c r="O66" s="125" t="e">
        <f>VLOOKUP($N66,'10 km Ride - Section 1'!$A$31:$G$52,2,FALSE)</f>
        <v>#REF!</v>
      </c>
      <c r="P66" s="125" t="e">
        <f>VLOOKUP($N66,'10 km Ride - Section 1'!$A$31:$G$52,3,FALSE)</f>
        <v>#REF!</v>
      </c>
      <c r="Q66" s="125" t="e">
        <f>VLOOKUP($N66,'10 km Ride - Section 1'!$A$31:$G$52,4,FALSE)</f>
        <v>#REF!</v>
      </c>
      <c r="R66" s="125" t="e">
        <f>VLOOKUP($N66,'10 km Ride - Section 1'!$A$31:$G$52,5,FALSE)</f>
        <v>#REF!</v>
      </c>
      <c r="S66" s="125" t="e">
        <f t="shared" si="2"/>
        <v>#REF!</v>
      </c>
      <c r="T66" s="125" t="e">
        <f t="shared" si="3"/>
        <v>#REF!</v>
      </c>
      <c r="U66" s="125" t="e">
        <f>VLOOKUP($N66,'10 km Ride - Section 1'!$A$31:$W$52,18,FALSE)</f>
        <v>#REF!</v>
      </c>
      <c r="V66" s="125" t="e">
        <f>VLOOKUP($N66,'10 km Ride - Section 1'!$A$31:$W$52,19,FALSE)</f>
        <v>#REF!</v>
      </c>
      <c r="W66" s="125" t="e">
        <f t="shared" si="0"/>
        <v>#REF!</v>
      </c>
      <c r="X66" s="125" t="e">
        <f>VLOOKUP($N66,'10 km Ride - Section 1'!$A$31:$W$52,20,FALSE)</f>
        <v>#REF!</v>
      </c>
      <c r="Y66" s="125" t="e">
        <f>VLOOKUP($N66,'10 km Ride - Section 1'!$A$31:$W$52,24,FALSE)</f>
        <v>#REF!</v>
      </c>
      <c r="Z66" s="125" t="e">
        <f t="shared" si="4"/>
        <v>#REF!</v>
      </c>
      <c r="AA66" s="113"/>
      <c r="AB66" s="113"/>
    </row>
    <row r="67" spans="2:28" x14ac:dyDescent="0.2">
      <c r="B67" s="120">
        <v>63</v>
      </c>
      <c r="C67" s="120" t="e">
        <f>+'20 km Ride - Section 1'!#REF!</f>
        <v>#REF!</v>
      </c>
      <c r="D67" s="120" t="e">
        <f>+'20 km Ride - Section 1'!#REF!</f>
        <v>#REF!</v>
      </c>
      <c r="E67" s="120" t="e">
        <f>+'20 km Ride - Section 1'!#REF!</f>
        <v>#REF!</v>
      </c>
      <c r="F67" s="120" t="e">
        <f>+'20 km Ride - Section 1'!#REF!</f>
        <v>#REF!</v>
      </c>
      <c r="G67" s="120" t="e">
        <f>+'20 km Ride - Section 1'!#REF!</f>
        <v>#REF!</v>
      </c>
      <c r="H67" s="120" t="e">
        <f>+'20 km Ride - Section 1'!#REF!</f>
        <v>#REF!</v>
      </c>
      <c r="I67" s="121" t="e">
        <f>IF('20 km Ride - Section 1'!#REF!="ELIMINATED",'20 km Ride - Section 1'!#REF!,+'20 km Ride - Section 1'!#REF!+'20 km Ride - Section 1'!#REF!)</f>
        <v>#REF!</v>
      </c>
      <c r="J67" s="120" t="e">
        <f>+'20 km Ride - Section 1'!#REF!</f>
        <v>#REF!</v>
      </c>
      <c r="K67" s="122" t="e">
        <f>+'20 km Ride - Section 1'!#REF!</f>
        <v>#REF!</v>
      </c>
      <c r="L67" s="123" t="e">
        <f t="shared" si="1"/>
        <v>#REF!</v>
      </c>
      <c r="N67" s="125" t="e">
        <f>VLOOKUP(S67,'10 km Ride - Section 1'!F44:F104,2,FALSE)</f>
        <v>#REF!</v>
      </c>
      <c r="O67" s="125" t="e">
        <f>VLOOKUP($N67,'10 km Ride - Section 1'!$A$31:$G$52,2,FALSE)</f>
        <v>#REF!</v>
      </c>
      <c r="P67" s="125" t="e">
        <f>VLOOKUP($N67,'10 km Ride - Section 1'!$A$31:$G$52,3,FALSE)</f>
        <v>#REF!</v>
      </c>
      <c r="Q67" s="125" t="e">
        <f>VLOOKUP($N67,'10 km Ride - Section 1'!$A$31:$G$52,4,FALSE)</f>
        <v>#REF!</v>
      </c>
      <c r="R67" s="125" t="e">
        <f>VLOOKUP($N67,'10 km Ride - Section 1'!$A$31:$G$52,5,FALSE)</f>
        <v>#REF!</v>
      </c>
      <c r="S67" s="125" t="e">
        <f t="shared" si="2"/>
        <v>#REF!</v>
      </c>
      <c r="T67" s="125" t="e">
        <f t="shared" si="3"/>
        <v>#REF!</v>
      </c>
      <c r="U67" s="125" t="e">
        <f>VLOOKUP($N67,'10 km Ride - Section 1'!$A$31:$W$52,18,FALSE)</f>
        <v>#REF!</v>
      </c>
      <c r="V67" s="125" t="e">
        <f>VLOOKUP($N67,'10 km Ride - Section 1'!$A$31:$W$52,19,FALSE)</f>
        <v>#REF!</v>
      </c>
      <c r="W67" s="125" t="e">
        <f t="shared" si="0"/>
        <v>#REF!</v>
      </c>
      <c r="X67" s="125" t="e">
        <f>VLOOKUP($N67,'10 km Ride - Section 1'!$A$31:$W$52,20,FALSE)</f>
        <v>#REF!</v>
      </c>
      <c r="Y67" s="125" t="e">
        <f>VLOOKUP($N67,'10 km Ride - Section 1'!$A$31:$W$52,24,FALSE)</f>
        <v>#REF!</v>
      </c>
      <c r="Z67" s="125" t="e">
        <f t="shared" si="4"/>
        <v>#REF!</v>
      </c>
      <c r="AA67" s="113"/>
      <c r="AB67" s="113"/>
    </row>
    <row r="68" spans="2:28" x14ac:dyDescent="0.2">
      <c r="B68" s="120">
        <v>64</v>
      </c>
      <c r="C68" s="120" t="e">
        <f>+'20 km Ride - Section 1'!#REF!</f>
        <v>#REF!</v>
      </c>
      <c r="D68" s="120" t="e">
        <f>+'20 km Ride - Section 1'!#REF!</f>
        <v>#REF!</v>
      </c>
      <c r="E68" s="120" t="e">
        <f>+'20 km Ride - Section 1'!#REF!</f>
        <v>#REF!</v>
      </c>
      <c r="F68" s="120" t="e">
        <f>+'20 km Ride - Section 1'!#REF!</f>
        <v>#REF!</v>
      </c>
      <c r="G68" s="120" t="e">
        <f>+'20 km Ride - Section 1'!#REF!</f>
        <v>#REF!</v>
      </c>
      <c r="H68" s="120" t="e">
        <f>+'20 km Ride - Section 1'!#REF!</f>
        <v>#REF!</v>
      </c>
      <c r="I68" s="121" t="e">
        <f>IF('20 km Ride - Section 1'!#REF!="ELIMINATED",'20 km Ride - Section 1'!#REF!,+'20 km Ride - Section 1'!#REF!+'20 km Ride - Section 1'!#REF!)</f>
        <v>#REF!</v>
      </c>
      <c r="J68" s="120" t="e">
        <f>+'20 km Ride - Section 1'!#REF!</f>
        <v>#REF!</v>
      </c>
      <c r="K68" s="122" t="e">
        <f>+'20 km Ride - Section 1'!#REF!</f>
        <v>#REF!</v>
      </c>
      <c r="L68" s="123" t="e">
        <f t="shared" si="1"/>
        <v>#REF!</v>
      </c>
      <c r="N68" s="125" t="e">
        <f>VLOOKUP(S68,'10 km Ride - Section 1'!F44:F105,2,FALSE)</f>
        <v>#REF!</v>
      </c>
      <c r="O68" s="125" t="e">
        <f>VLOOKUP($N68,'10 km Ride - Section 1'!$A$31:$G$52,2,FALSE)</f>
        <v>#REF!</v>
      </c>
      <c r="P68" s="125" t="e">
        <f>VLOOKUP($N68,'10 km Ride - Section 1'!$A$31:$G$52,3,FALSE)</f>
        <v>#REF!</v>
      </c>
      <c r="Q68" s="125" t="e">
        <f>VLOOKUP($N68,'10 km Ride - Section 1'!$A$31:$G$52,4,FALSE)</f>
        <v>#REF!</v>
      </c>
      <c r="R68" s="125" t="e">
        <f>VLOOKUP($N68,'10 km Ride - Section 1'!$A$31:$G$52,5,FALSE)</f>
        <v>#REF!</v>
      </c>
      <c r="S68" s="125" t="e">
        <f t="shared" si="2"/>
        <v>#REF!</v>
      </c>
      <c r="T68" s="125" t="e">
        <f t="shared" si="3"/>
        <v>#REF!</v>
      </c>
      <c r="U68" s="125" t="e">
        <f>VLOOKUP($N68,'10 km Ride - Section 1'!$A$31:$W$52,18,FALSE)</f>
        <v>#REF!</v>
      </c>
      <c r="V68" s="125" t="e">
        <f>VLOOKUP($N68,'10 km Ride - Section 1'!$A$31:$W$52,19,FALSE)</f>
        <v>#REF!</v>
      </c>
      <c r="W68" s="125" t="e">
        <f t="shared" si="0"/>
        <v>#REF!</v>
      </c>
      <c r="X68" s="125" t="e">
        <f>VLOOKUP($N68,'10 km Ride - Section 1'!$A$31:$W$52,20,FALSE)</f>
        <v>#REF!</v>
      </c>
      <c r="Y68" s="125" t="e">
        <f>VLOOKUP($N68,'10 km Ride - Section 1'!$A$31:$W$52,24,FALSE)</f>
        <v>#REF!</v>
      </c>
      <c r="Z68" s="125" t="e">
        <f t="shared" si="4"/>
        <v>#REF!</v>
      </c>
      <c r="AA68" s="113"/>
      <c r="AB68" s="113"/>
    </row>
    <row r="69" spans="2:28" x14ac:dyDescent="0.2">
      <c r="B69" s="120">
        <v>65</v>
      </c>
      <c r="C69" s="120" t="e">
        <f>+'20 km Ride - Section 1'!#REF!</f>
        <v>#REF!</v>
      </c>
      <c r="D69" s="120" t="e">
        <f>+'20 km Ride - Section 1'!#REF!</f>
        <v>#REF!</v>
      </c>
      <c r="E69" s="120" t="e">
        <f>+'20 km Ride - Section 1'!#REF!</f>
        <v>#REF!</v>
      </c>
      <c r="F69" s="120" t="e">
        <f>+'20 km Ride - Section 1'!#REF!</f>
        <v>#REF!</v>
      </c>
      <c r="G69" s="120" t="e">
        <f>+'20 km Ride - Section 1'!#REF!</f>
        <v>#REF!</v>
      </c>
      <c r="H69" s="120" t="e">
        <f>+'20 km Ride - Section 1'!#REF!</f>
        <v>#REF!</v>
      </c>
      <c r="I69" s="121" t="e">
        <f>IF('20 km Ride - Section 1'!#REF!="ELIMINATED",'20 km Ride - Section 1'!#REF!,+'20 km Ride - Section 1'!#REF!+'20 km Ride - Section 1'!#REF!)</f>
        <v>#REF!</v>
      </c>
      <c r="J69" s="120" t="e">
        <f>+'20 km Ride - Section 1'!#REF!</f>
        <v>#REF!</v>
      </c>
      <c r="K69" s="122" t="e">
        <f>+'20 km Ride - Section 1'!#REF!</f>
        <v>#REF!</v>
      </c>
      <c r="L69" s="123" t="e">
        <f t="shared" si="1"/>
        <v>#REF!</v>
      </c>
      <c r="N69" s="125" t="e">
        <f>VLOOKUP(S69,'10 km Ride - Section 1'!F44:F106,2,FALSE)</f>
        <v>#REF!</v>
      </c>
      <c r="O69" s="125" t="e">
        <f>VLOOKUP($N69,'10 km Ride - Section 1'!$A$31:$G$52,2,FALSE)</f>
        <v>#REF!</v>
      </c>
      <c r="P69" s="125" t="e">
        <f>VLOOKUP($N69,'10 km Ride - Section 1'!$A$31:$G$52,3,FALSE)</f>
        <v>#REF!</v>
      </c>
      <c r="Q69" s="125" t="e">
        <f>VLOOKUP($N69,'10 km Ride - Section 1'!$A$31:$G$52,4,FALSE)</f>
        <v>#REF!</v>
      </c>
      <c r="R69" s="125" t="e">
        <f>VLOOKUP($N69,'10 km Ride - Section 1'!$A$31:$G$52,5,FALSE)</f>
        <v>#REF!</v>
      </c>
      <c r="S69" s="125" t="e">
        <f t="shared" si="2"/>
        <v>#REF!</v>
      </c>
      <c r="T69" s="125" t="e">
        <f t="shared" si="3"/>
        <v>#REF!</v>
      </c>
      <c r="U69" s="125" t="e">
        <f>VLOOKUP($N69,'10 km Ride - Section 1'!$A$31:$W$52,18,FALSE)</f>
        <v>#REF!</v>
      </c>
      <c r="V69" s="125" t="e">
        <f>VLOOKUP($N69,'10 km Ride - Section 1'!$A$31:$W$52,19,FALSE)</f>
        <v>#REF!</v>
      </c>
      <c r="W69" s="125" t="e">
        <f t="shared" si="0"/>
        <v>#REF!</v>
      </c>
      <c r="X69" s="125" t="e">
        <f>VLOOKUP($N69,'10 km Ride - Section 1'!$A$31:$W$52,20,FALSE)</f>
        <v>#REF!</v>
      </c>
      <c r="Y69" s="125" t="e">
        <f>VLOOKUP($N69,'10 km Ride - Section 1'!$A$31:$W$52,24,FALSE)</f>
        <v>#REF!</v>
      </c>
      <c r="Z69" s="125" t="e">
        <f t="shared" si="4"/>
        <v>#REF!</v>
      </c>
      <c r="AA69" s="113"/>
      <c r="AB69" s="113"/>
    </row>
    <row r="70" spans="2:28" x14ac:dyDescent="0.2">
      <c r="B70" s="120">
        <v>66</v>
      </c>
      <c r="C70" s="120" t="e">
        <f>+'20 km Ride - Section 1'!#REF!</f>
        <v>#REF!</v>
      </c>
      <c r="D70" s="120" t="e">
        <f>+'20 km Ride - Section 1'!#REF!</f>
        <v>#REF!</v>
      </c>
      <c r="E70" s="120" t="e">
        <f>+'20 km Ride - Section 1'!#REF!</f>
        <v>#REF!</v>
      </c>
      <c r="F70" s="120" t="e">
        <f>+'20 km Ride - Section 1'!#REF!</f>
        <v>#REF!</v>
      </c>
      <c r="G70" s="120" t="e">
        <f>+'20 km Ride - Section 1'!#REF!</f>
        <v>#REF!</v>
      </c>
      <c r="H70" s="120" t="e">
        <f>+'20 km Ride - Section 1'!#REF!</f>
        <v>#REF!</v>
      </c>
      <c r="I70" s="121" t="e">
        <f>IF('20 km Ride - Section 1'!#REF!="ELIMINATED",'20 km Ride - Section 1'!#REF!,+'20 km Ride - Section 1'!#REF!+'20 km Ride - Section 1'!#REF!)</f>
        <v>#REF!</v>
      </c>
      <c r="J70" s="120" t="e">
        <f>+'20 km Ride - Section 1'!#REF!</f>
        <v>#REF!</v>
      </c>
      <c r="K70" s="122" t="e">
        <f>+'20 km Ride - Section 1'!#REF!</f>
        <v>#REF!</v>
      </c>
      <c r="L70" s="123" t="e">
        <f t="shared" ref="L70:L78" si="5">IF(K70="ELIMINATED",K70,+J70-I70-K70)</f>
        <v>#REF!</v>
      </c>
      <c r="N70" s="125" t="e">
        <f>VLOOKUP(S70,'10 km Ride - Section 1'!F44:F107,2,FALSE)</f>
        <v>#REF!</v>
      </c>
      <c r="O70" s="125" t="e">
        <f>VLOOKUP($N70,'10 km Ride - Section 1'!$A$31:$G$52,2,FALSE)</f>
        <v>#REF!</v>
      </c>
      <c r="P70" s="125" t="e">
        <f>VLOOKUP($N70,'10 km Ride - Section 1'!$A$31:$G$52,3,FALSE)</f>
        <v>#REF!</v>
      </c>
      <c r="Q70" s="125" t="e">
        <f>VLOOKUP($N70,'10 km Ride - Section 1'!$A$31:$G$52,4,FALSE)</f>
        <v>#REF!</v>
      </c>
      <c r="R70" s="125" t="e">
        <f>VLOOKUP($N70,'10 km Ride - Section 1'!$A$31:$G$52,5,FALSE)</f>
        <v>#REF!</v>
      </c>
      <c r="S70" s="125" t="e">
        <f t="shared" ref="S70:S78" si="6">+G70</f>
        <v>#REF!</v>
      </c>
      <c r="T70" s="125" t="e">
        <f t="shared" ref="T70:T78" si="7">+H70</f>
        <v>#REF!</v>
      </c>
      <c r="U70" s="125" t="e">
        <f>VLOOKUP($N70,'10 km Ride - Section 1'!$A$31:$W$52,18,FALSE)</f>
        <v>#REF!</v>
      </c>
      <c r="V70" s="125" t="e">
        <f>VLOOKUP($N70,'10 km Ride - Section 1'!$A$31:$W$52,19,FALSE)</f>
        <v>#REF!</v>
      </c>
      <c r="W70" s="125" t="e">
        <f t="shared" ref="W70:W78" si="8">IF(U70="ELIMINATED", U70,IF(V70="ELIMINATED", V70,U70+V70))</f>
        <v>#REF!</v>
      </c>
      <c r="X70" s="125" t="e">
        <f>VLOOKUP($N70,'10 km Ride - Section 1'!$A$31:$W$52,20,FALSE)</f>
        <v>#REF!</v>
      </c>
      <c r="Y70" s="125" t="e">
        <f>VLOOKUP($N70,'10 km Ride - Section 1'!$A$31:$W$52,24,FALSE)</f>
        <v>#REF!</v>
      </c>
      <c r="Z70" s="125" t="e">
        <f t="shared" ref="Z70:Z78" si="9">IF(W70="ELIMINATED",W70,X70-W70-Y70)</f>
        <v>#REF!</v>
      </c>
      <c r="AA70" s="113"/>
      <c r="AB70" s="113"/>
    </row>
    <row r="71" spans="2:28" x14ac:dyDescent="0.2">
      <c r="B71" s="120">
        <v>67</v>
      </c>
      <c r="C71" s="120" t="e">
        <f>+'20 km Ride - Section 1'!#REF!</f>
        <v>#REF!</v>
      </c>
      <c r="D71" s="120" t="e">
        <f>+'20 km Ride - Section 1'!#REF!</f>
        <v>#REF!</v>
      </c>
      <c r="E71" s="120" t="e">
        <f>+'20 km Ride - Section 1'!#REF!</f>
        <v>#REF!</v>
      </c>
      <c r="F71" s="120" t="e">
        <f>+'20 km Ride - Section 1'!#REF!</f>
        <v>#REF!</v>
      </c>
      <c r="G71" s="120" t="e">
        <f>+'20 km Ride - Section 1'!#REF!</f>
        <v>#REF!</v>
      </c>
      <c r="H71" s="120" t="e">
        <f>+'20 km Ride - Section 1'!#REF!</f>
        <v>#REF!</v>
      </c>
      <c r="I71" s="121" t="e">
        <f>IF('20 km Ride - Section 1'!#REF!="ELIMINATED",'20 km Ride - Section 1'!#REF!,+'20 km Ride - Section 1'!#REF!+'20 km Ride - Section 1'!#REF!)</f>
        <v>#REF!</v>
      </c>
      <c r="J71" s="120" t="e">
        <f>+'20 km Ride - Section 1'!#REF!</f>
        <v>#REF!</v>
      </c>
      <c r="K71" s="122" t="e">
        <f>+'20 km Ride - Section 1'!#REF!</f>
        <v>#REF!</v>
      </c>
      <c r="L71" s="123" t="e">
        <f t="shared" si="5"/>
        <v>#REF!</v>
      </c>
      <c r="N71" s="125" t="e">
        <f>VLOOKUP(S71,'10 km Ride - Section 1'!F44:F108,2,FALSE)</f>
        <v>#REF!</v>
      </c>
      <c r="O71" s="125" t="e">
        <f>VLOOKUP($N71,'10 km Ride - Section 1'!$A$31:$G$52,2,FALSE)</f>
        <v>#REF!</v>
      </c>
      <c r="P71" s="125" t="e">
        <f>VLOOKUP($N71,'10 km Ride - Section 1'!$A$31:$G$52,3,FALSE)</f>
        <v>#REF!</v>
      </c>
      <c r="Q71" s="125" t="e">
        <f>VLOOKUP($N71,'10 km Ride - Section 1'!$A$31:$G$52,4,FALSE)</f>
        <v>#REF!</v>
      </c>
      <c r="R71" s="125" t="e">
        <f>VLOOKUP($N71,'10 km Ride - Section 1'!$A$31:$G$52,5,FALSE)</f>
        <v>#REF!</v>
      </c>
      <c r="S71" s="125" t="e">
        <f t="shared" si="6"/>
        <v>#REF!</v>
      </c>
      <c r="T71" s="125" t="e">
        <f t="shared" si="7"/>
        <v>#REF!</v>
      </c>
      <c r="U71" s="125" t="e">
        <f>VLOOKUP($N71,'10 km Ride - Section 1'!$A$31:$W$52,18,FALSE)</f>
        <v>#REF!</v>
      </c>
      <c r="V71" s="125" t="e">
        <f>VLOOKUP($N71,'10 km Ride - Section 1'!$A$31:$W$52,19,FALSE)</f>
        <v>#REF!</v>
      </c>
      <c r="W71" s="125" t="e">
        <f t="shared" si="8"/>
        <v>#REF!</v>
      </c>
      <c r="X71" s="125" t="e">
        <f>VLOOKUP($N71,'10 km Ride - Section 1'!$A$31:$W$52,20,FALSE)</f>
        <v>#REF!</v>
      </c>
      <c r="Y71" s="125" t="e">
        <f>VLOOKUP($N71,'10 km Ride - Section 1'!$A$31:$W$52,24,FALSE)</f>
        <v>#REF!</v>
      </c>
      <c r="Z71" s="125" t="e">
        <f t="shared" si="9"/>
        <v>#REF!</v>
      </c>
      <c r="AA71" s="113"/>
      <c r="AB71" s="113"/>
    </row>
    <row r="72" spans="2:28" x14ac:dyDescent="0.2">
      <c r="B72" s="120">
        <v>68</v>
      </c>
      <c r="C72" s="120" t="e">
        <f>+'20 km Ride - Section 1'!#REF!</f>
        <v>#REF!</v>
      </c>
      <c r="D72" s="120" t="e">
        <f>+'20 km Ride - Section 1'!#REF!</f>
        <v>#REF!</v>
      </c>
      <c r="E72" s="120" t="e">
        <f>+'20 km Ride - Section 1'!#REF!</f>
        <v>#REF!</v>
      </c>
      <c r="F72" s="120" t="e">
        <f>+'20 km Ride - Section 1'!#REF!</f>
        <v>#REF!</v>
      </c>
      <c r="G72" s="120" t="e">
        <f>+'20 km Ride - Section 1'!#REF!</f>
        <v>#REF!</v>
      </c>
      <c r="H72" s="120" t="e">
        <f>+'20 km Ride - Section 1'!#REF!</f>
        <v>#REF!</v>
      </c>
      <c r="I72" s="121" t="e">
        <f>IF('20 km Ride - Section 1'!#REF!="ELIMINATED",'20 km Ride - Section 1'!#REF!,+'20 km Ride - Section 1'!#REF!+'20 km Ride - Section 1'!#REF!)</f>
        <v>#REF!</v>
      </c>
      <c r="J72" s="120" t="e">
        <f>+'20 km Ride - Section 1'!#REF!</f>
        <v>#REF!</v>
      </c>
      <c r="K72" s="122" t="e">
        <f>+'20 km Ride - Section 1'!#REF!</f>
        <v>#REF!</v>
      </c>
      <c r="L72" s="123" t="e">
        <f t="shared" si="5"/>
        <v>#REF!</v>
      </c>
      <c r="N72" s="125" t="e">
        <f>VLOOKUP(S72,'10 km Ride - Section 1'!F44:F109,2,FALSE)</f>
        <v>#REF!</v>
      </c>
      <c r="O72" s="125" t="e">
        <f>VLOOKUP($N72,'10 km Ride - Section 1'!$A$31:$G$52,2,FALSE)</f>
        <v>#REF!</v>
      </c>
      <c r="P72" s="125" t="e">
        <f>VLOOKUP($N72,'10 km Ride - Section 1'!$A$31:$G$52,3,FALSE)</f>
        <v>#REF!</v>
      </c>
      <c r="Q72" s="125" t="e">
        <f>VLOOKUP($N72,'10 km Ride - Section 1'!$A$31:$G$52,4,FALSE)</f>
        <v>#REF!</v>
      </c>
      <c r="R72" s="125" t="e">
        <f>VLOOKUP($N72,'10 km Ride - Section 1'!$A$31:$G$52,5,FALSE)</f>
        <v>#REF!</v>
      </c>
      <c r="S72" s="125" t="e">
        <f t="shared" si="6"/>
        <v>#REF!</v>
      </c>
      <c r="T72" s="125" t="e">
        <f t="shared" si="7"/>
        <v>#REF!</v>
      </c>
      <c r="U72" s="125" t="e">
        <f>VLOOKUP($N72,'10 km Ride - Section 1'!$A$31:$W$52,18,FALSE)</f>
        <v>#REF!</v>
      </c>
      <c r="V72" s="125" t="e">
        <f>VLOOKUP($N72,'10 km Ride - Section 1'!$A$31:$W$52,19,FALSE)</f>
        <v>#REF!</v>
      </c>
      <c r="W72" s="125" t="e">
        <f t="shared" si="8"/>
        <v>#REF!</v>
      </c>
      <c r="X72" s="125" t="e">
        <f>VLOOKUP($N72,'10 km Ride - Section 1'!$A$31:$W$52,20,FALSE)</f>
        <v>#REF!</v>
      </c>
      <c r="Y72" s="125" t="e">
        <f>VLOOKUP($N72,'10 km Ride - Section 1'!$A$31:$W$52,24,FALSE)</f>
        <v>#REF!</v>
      </c>
      <c r="Z72" s="125" t="e">
        <f t="shared" si="9"/>
        <v>#REF!</v>
      </c>
      <c r="AA72" s="113"/>
      <c r="AB72" s="113"/>
    </row>
    <row r="73" spans="2:28" x14ac:dyDescent="0.2">
      <c r="B73" s="120">
        <v>69</v>
      </c>
      <c r="C73" s="120" t="e">
        <f>+'20 km Ride - Section 1'!#REF!</f>
        <v>#REF!</v>
      </c>
      <c r="D73" s="120" t="e">
        <f>+'20 km Ride - Section 1'!#REF!</f>
        <v>#REF!</v>
      </c>
      <c r="E73" s="120" t="e">
        <f>+'20 km Ride - Section 1'!#REF!</f>
        <v>#REF!</v>
      </c>
      <c r="F73" s="120" t="e">
        <f>+'20 km Ride - Section 1'!#REF!</f>
        <v>#REF!</v>
      </c>
      <c r="G73" s="120" t="e">
        <f>+'20 km Ride - Section 1'!#REF!</f>
        <v>#REF!</v>
      </c>
      <c r="H73" s="120" t="e">
        <f>+'20 km Ride - Section 1'!#REF!</f>
        <v>#REF!</v>
      </c>
      <c r="I73" s="121" t="e">
        <f>IF('20 km Ride - Section 1'!#REF!="ELIMINATED",'20 km Ride - Section 1'!#REF!,+'20 km Ride - Section 1'!#REF!+'20 km Ride - Section 1'!#REF!)</f>
        <v>#REF!</v>
      </c>
      <c r="J73" s="120" t="e">
        <f>+'20 km Ride - Section 1'!#REF!</f>
        <v>#REF!</v>
      </c>
      <c r="K73" s="122" t="e">
        <f>+'20 km Ride - Section 1'!#REF!</f>
        <v>#REF!</v>
      </c>
      <c r="L73" s="123" t="e">
        <f t="shared" si="5"/>
        <v>#REF!</v>
      </c>
      <c r="N73" s="125" t="e">
        <f>VLOOKUP(S73,'10 km Ride - Section 1'!F44:F110,2,FALSE)</f>
        <v>#REF!</v>
      </c>
      <c r="O73" s="125" t="e">
        <f>VLOOKUP($N73,'10 km Ride - Section 1'!$A$31:$G$52,2,FALSE)</f>
        <v>#REF!</v>
      </c>
      <c r="P73" s="125" t="e">
        <f>VLOOKUP($N73,'10 km Ride - Section 1'!$A$31:$G$52,3,FALSE)</f>
        <v>#REF!</v>
      </c>
      <c r="Q73" s="125" t="e">
        <f>VLOOKUP($N73,'10 km Ride - Section 1'!$A$31:$G$52,4,FALSE)</f>
        <v>#REF!</v>
      </c>
      <c r="R73" s="125" t="e">
        <f>VLOOKUP($N73,'10 km Ride - Section 1'!$A$31:$G$52,5,FALSE)</f>
        <v>#REF!</v>
      </c>
      <c r="S73" s="125" t="e">
        <f t="shared" si="6"/>
        <v>#REF!</v>
      </c>
      <c r="T73" s="125" t="e">
        <f t="shared" si="7"/>
        <v>#REF!</v>
      </c>
      <c r="U73" s="125" t="e">
        <f>VLOOKUP($N73,'10 km Ride - Section 1'!$A$31:$W$52,18,FALSE)</f>
        <v>#REF!</v>
      </c>
      <c r="V73" s="125" t="e">
        <f>VLOOKUP($N73,'10 km Ride - Section 1'!$A$31:$W$52,19,FALSE)</f>
        <v>#REF!</v>
      </c>
      <c r="W73" s="125" t="e">
        <f t="shared" si="8"/>
        <v>#REF!</v>
      </c>
      <c r="X73" s="125" t="e">
        <f>VLOOKUP($N73,'10 km Ride - Section 1'!$A$31:$W$52,20,FALSE)</f>
        <v>#REF!</v>
      </c>
      <c r="Y73" s="125" t="e">
        <f>VLOOKUP($N73,'10 km Ride - Section 1'!$A$31:$W$52,24,FALSE)</f>
        <v>#REF!</v>
      </c>
      <c r="Z73" s="125" t="e">
        <f t="shared" si="9"/>
        <v>#REF!</v>
      </c>
      <c r="AA73" s="113"/>
      <c r="AB73" s="113"/>
    </row>
    <row r="74" spans="2:28" x14ac:dyDescent="0.2">
      <c r="B74" s="120">
        <v>70</v>
      </c>
      <c r="C74" s="120" t="e">
        <f>+'20 km Ride - Section 1'!#REF!</f>
        <v>#REF!</v>
      </c>
      <c r="D74" s="120" t="e">
        <f>+'20 km Ride - Section 1'!#REF!</f>
        <v>#REF!</v>
      </c>
      <c r="E74" s="120" t="e">
        <f>+'20 km Ride - Section 1'!#REF!</f>
        <v>#REF!</v>
      </c>
      <c r="F74" s="120" t="e">
        <f>+'20 km Ride - Section 1'!#REF!</f>
        <v>#REF!</v>
      </c>
      <c r="G74" s="120" t="e">
        <f>+'20 km Ride - Section 1'!#REF!</f>
        <v>#REF!</v>
      </c>
      <c r="H74" s="120" t="e">
        <f>+'20 km Ride - Section 1'!#REF!</f>
        <v>#REF!</v>
      </c>
      <c r="I74" s="121" t="e">
        <f>IF('20 km Ride - Section 1'!#REF!="ELIMINATED",'20 km Ride - Section 1'!#REF!,+'20 km Ride - Section 1'!#REF!+'20 km Ride - Section 1'!#REF!)</f>
        <v>#REF!</v>
      </c>
      <c r="J74" s="120" t="e">
        <f>+'20 km Ride - Section 1'!#REF!</f>
        <v>#REF!</v>
      </c>
      <c r="K74" s="122" t="e">
        <f>+'20 km Ride - Section 1'!#REF!</f>
        <v>#REF!</v>
      </c>
      <c r="L74" s="123" t="e">
        <f t="shared" si="5"/>
        <v>#REF!</v>
      </c>
      <c r="N74" s="125" t="e">
        <f>VLOOKUP(S74,'10 km Ride - Section 1'!F44:F111,2,FALSE)</f>
        <v>#REF!</v>
      </c>
      <c r="O74" s="125" t="e">
        <f>VLOOKUP($N74,'10 km Ride - Section 1'!$A$31:$G$52,2,FALSE)</f>
        <v>#REF!</v>
      </c>
      <c r="P74" s="125" t="e">
        <f>VLOOKUP($N74,'10 km Ride - Section 1'!$A$31:$G$52,3,FALSE)</f>
        <v>#REF!</v>
      </c>
      <c r="Q74" s="125" t="e">
        <f>VLOOKUP($N74,'10 km Ride - Section 1'!$A$31:$G$52,4,FALSE)</f>
        <v>#REF!</v>
      </c>
      <c r="R74" s="125" t="e">
        <f>VLOOKUP($N74,'10 km Ride - Section 1'!$A$31:$G$52,5,FALSE)</f>
        <v>#REF!</v>
      </c>
      <c r="S74" s="125" t="e">
        <f t="shared" si="6"/>
        <v>#REF!</v>
      </c>
      <c r="T74" s="125" t="e">
        <f t="shared" si="7"/>
        <v>#REF!</v>
      </c>
      <c r="U74" s="125" t="e">
        <f>VLOOKUP($N74,'10 km Ride - Section 1'!$A$31:$W$52,18,FALSE)</f>
        <v>#REF!</v>
      </c>
      <c r="V74" s="125" t="e">
        <f>VLOOKUP($N74,'10 km Ride - Section 1'!$A$31:$W$52,19,FALSE)</f>
        <v>#REF!</v>
      </c>
      <c r="W74" s="125" t="e">
        <f t="shared" si="8"/>
        <v>#REF!</v>
      </c>
      <c r="X74" s="125" t="e">
        <f>VLOOKUP($N74,'10 km Ride - Section 1'!$A$31:$W$52,20,FALSE)</f>
        <v>#REF!</v>
      </c>
      <c r="Y74" s="125" t="e">
        <f>VLOOKUP($N74,'10 km Ride - Section 1'!$A$31:$W$52,24,FALSE)</f>
        <v>#REF!</v>
      </c>
      <c r="Z74" s="125" t="e">
        <f t="shared" si="9"/>
        <v>#REF!</v>
      </c>
      <c r="AA74" s="113"/>
      <c r="AB74" s="113"/>
    </row>
    <row r="75" spans="2:28" x14ac:dyDescent="0.2">
      <c r="B75" s="120">
        <v>71</v>
      </c>
      <c r="C75" s="120" t="e">
        <f>+'20 km Ride - Section 1'!#REF!</f>
        <v>#REF!</v>
      </c>
      <c r="D75" s="120" t="e">
        <f>+'20 km Ride - Section 1'!#REF!</f>
        <v>#REF!</v>
      </c>
      <c r="E75" s="120" t="e">
        <f>+'20 km Ride - Section 1'!#REF!</f>
        <v>#REF!</v>
      </c>
      <c r="F75" s="120" t="e">
        <f>+'20 km Ride - Section 1'!#REF!</f>
        <v>#REF!</v>
      </c>
      <c r="G75" s="120" t="e">
        <f>+'20 km Ride - Section 1'!#REF!</f>
        <v>#REF!</v>
      </c>
      <c r="H75" s="120" t="e">
        <f>+'20 km Ride - Section 1'!#REF!</f>
        <v>#REF!</v>
      </c>
      <c r="I75" s="121" t="e">
        <f>IF('20 km Ride - Section 1'!#REF!="ELIMINATED",'20 km Ride - Section 1'!#REF!,+'20 km Ride - Section 1'!#REF!+'20 km Ride - Section 1'!#REF!)</f>
        <v>#REF!</v>
      </c>
      <c r="J75" s="120" t="e">
        <f>+'20 km Ride - Section 1'!#REF!</f>
        <v>#REF!</v>
      </c>
      <c r="K75" s="122" t="e">
        <f>+'20 km Ride - Section 1'!#REF!</f>
        <v>#REF!</v>
      </c>
      <c r="L75" s="123" t="e">
        <f t="shared" si="5"/>
        <v>#REF!</v>
      </c>
      <c r="N75" s="125" t="e">
        <f>VLOOKUP(S75,'10 km Ride - Section 1'!F44:F112,2,FALSE)</f>
        <v>#REF!</v>
      </c>
      <c r="O75" s="125" t="e">
        <f>VLOOKUP($N75,'10 km Ride - Section 1'!$A$31:$G$52,2,FALSE)</f>
        <v>#REF!</v>
      </c>
      <c r="P75" s="125" t="e">
        <f>VLOOKUP($N75,'10 km Ride - Section 1'!$A$31:$G$52,3,FALSE)</f>
        <v>#REF!</v>
      </c>
      <c r="Q75" s="125" t="e">
        <f>VLOOKUP($N75,'10 km Ride - Section 1'!$A$31:$G$52,4,FALSE)</f>
        <v>#REF!</v>
      </c>
      <c r="R75" s="125" t="e">
        <f>VLOOKUP($N75,'10 km Ride - Section 1'!$A$31:$G$52,5,FALSE)</f>
        <v>#REF!</v>
      </c>
      <c r="S75" s="125" t="e">
        <f t="shared" si="6"/>
        <v>#REF!</v>
      </c>
      <c r="T75" s="125" t="e">
        <f t="shared" si="7"/>
        <v>#REF!</v>
      </c>
      <c r="U75" s="125" t="e">
        <f>VLOOKUP($N75,'10 km Ride - Section 1'!$A$31:$W$52,18,FALSE)</f>
        <v>#REF!</v>
      </c>
      <c r="V75" s="125" t="e">
        <f>VLOOKUP($N75,'10 km Ride - Section 1'!$A$31:$W$52,19,FALSE)</f>
        <v>#REF!</v>
      </c>
      <c r="W75" s="125" t="e">
        <f t="shared" si="8"/>
        <v>#REF!</v>
      </c>
      <c r="X75" s="125" t="e">
        <f>VLOOKUP($N75,'10 km Ride - Section 1'!$A$31:$W$52,20,FALSE)</f>
        <v>#REF!</v>
      </c>
      <c r="Y75" s="125" t="e">
        <f>VLOOKUP($N75,'10 km Ride - Section 1'!$A$31:$W$52,24,FALSE)</f>
        <v>#REF!</v>
      </c>
      <c r="Z75" s="125" t="e">
        <f t="shared" si="9"/>
        <v>#REF!</v>
      </c>
      <c r="AA75" s="113"/>
      <c r="AB75" s="113"/>
    </row>
    <row r="76" spans="2:28" x14ac:dyDescent="0.2">
      <c r="B76" s="120">
        <v>72</v>
      </c>
      <c r="C76" s="120" t="e">
        <f>+'20 km Ride - Section 1'!#REF!</f>
        <v>#REF!</v>
      </c>
      <c r="D76" s="120" t="e">
        <f>+'20 km Ride - Section 1'!#REF!</f>
        <v>#REF!</v>
      </c>
      <c r="E76" s="120" t="e">
        <f>+'20 km Ride - Section 1'!#REF!</f>
        <v>#REF!</v>
      </c>
      <c r="F76" s="120" t="e">
        <f>+'20 km Ride - Section 1'!#REF!</f>
        <v>#REF!</v>
      </c>
      <c r="G76" s="120" t="e">
        <f>+'20 km Ride - Section 1'!#REF!</f>
        <v>#REF!</v>
      </c>
      <c r="H76" s="120" t="e">
        <f>+'20 km Ride - Section 1'!#REF!</f>
        <v>#REF!</v>
      </c>
      <c r="I76" s="121" t="e">
        <f>IF('20 km Ride - Section 1'!#REF!="ELIMINATED",'20 km Ride - Section 1'!#REF!,+'20 km Ride - Section 1'!#REF!+'20 km Ride - Section 1'!#REF!)</f>
        <v>#REF!</v>
      </c>
      <c r="J76" s="120" t="e">
        <f>+'20 km Ride - Section 1'!#REF!</f>
        <v>#REF!</v>
      </c>
      <c r="K76" s="122" t="e">
        <f>+'20 km Ride - Section 1'!#REF!</f>
        <v>#REF!</v>
      </c>
      <c r="L76" s="123" t="e">
        <f t="shared" si="5"/>
        <v>#REF!</v>
      </c>
      <c r="N76" s="125" t="e">
        <f>VLOOKUP(S76,'10 km Ride - Section 1'!F44:F113,2,FALSE)</f>
        <v>#REF!</v>
      </c>
      <c r="O76" s="125" t="e">
        <f>VLOOKUP($N76,'10 km Ride - Section 1'!$A$31:$G$52,2,FALSE)</f>
        <v>#REF!</v>
      </c>
      <c r="P76" s="125" t="e">
        <f>VLOOKUP($N76,'10 km Ride - Section 1'!$A$31:$G$52,3,FALSE)</f>
        <v>#REF!</v>
      </c>
      <c r="Q76" s="125" t="e">
        <f>VLOOKUP($N76,'10 km Ride - Section 1'!$A$31:$G$52,4,FALSE)</f>
        <v>#REF!</v>
      </c>
      <c r="R76" s="125" t="e">
        <f>VLOOKUP($N76,'10 km Ride - Section 1'!$A$31:$G$52,5,FALSE)</f>
        <v>#REF!</v>
      </c>
      <c r="S76" s="125" t="e">
        <f t="shared" si="6"/>
        <v>#REF!</v>
      </c>
      <c r="T76" s="125" t="e">
        <f t="shared" si="7"/>
        <v>#REF!</v>
      </c>
      <c r="U76" s="125" t="e">
        <f>VLOOKUP($N76,'10 km Ride - Section 1'!$A$31:$W$52,18,FALSE)</f>
        <v>#REF!</v>
      </c>
      <c r="V76" s="125" t="e">
        <f>VLOOKUP($N76,'10 km Ride - Section 1'!$A$31:$W$52,19,FALSE)</f>
        <v>#REF!</v>
      </c>
      <c r="W76" s="125" t="e">
        <f t="shared" si="8"/>
        <v>#REF!</v>
      </c>
      <c r="X76" s="125" t="e">
        <f>VLOOKUP($N76,'10 km Ride - Section 1'!$A$31:$W$52,20,FALSE)</f>
        <v>#REF!</v>
      </c>
      <c r="Y76" s="125" t="e">
        <f>VLOOKUP($N76,'10 km Ride - Section 1'!$A$31:$W$52,24,FALSE)</f>
        <v>#REF!</v>
      </c>
      <c r="Z76" s="125" t="e">
        <f t="shared" si="9"/>
        <v>#REF!</v>
      </c>
      <c r="AA76" s="113"/>
      <c r="AB76" s="113"/>
    </row>
    <row r="77" spans="2:28" x14ac:dyDescent="0.2">
      <c r="B77" s="120">
        <v>73</v>
      </c>
      <c r="C77" s="120" t="e">
        <f>+'20 km Ride - Section 1'!#REF!</f>
        <v>#REF!</v>
      </c>
      <c r="D77" s="120" t="e">
        <f>+'20 km Ride - Section 1'!#REF!</f>
        <v>#REF!</v>
      </c>
      <c r="E77" s="120" t="e">
        <f>+'20 km Ride - Section 1'!#REF!</f>
        <v>#REF!</v>
      </c>
      <c r="F77" s="120" t="e">
        <f>+'20 km Ride - Section 1'!#REF!</f>
        <v>#REF!</v>
      </c>
      <c r="G77" s="120" t="e">
        <f>+'20 km Ride - Section 1'!#REF!</f>
        <v>#REF!</v>
      </c>
      <c r="H77" s="120" t="e">
        <f>+'20 km Ride - Section 1'!#REF!</f>
        <v>#REF!</v>
      </c>
      <c r="I77" s="121" t="e">
        <f>IF('20 km Ride - Section 1'!#REF!="ELIMINATED",'20 km Ride - Section 1'!#REF!,+'20 km Ride - Section 1'!#REF!+'20 km Ride - Section 1'!#REF!)</f>
        <v>#REF!</v>
      </c>
      <c r="J77" s="120" t="e">
        <f>+'20 km Ride - Section 1'!#REF!</f>
        <v>#REF!</v>
      </c>
      <c r="K77" s="122" t="e">
        <f>+'20 km Ride - Section 1'!#REF!</f>
        <v>#REF!</v>
      </c>
      <c r="L77" s="123" t="e">
        <f t="shared" si="5"/>
        <v>#REF!</v>
      </c>
      <c r="N77" s="125" t="e">
        <f>VLOOKUP(S77,'10 km Ride - Section 1'!F44:F114,2,FALSE)</f>
        <v>#REF!</v>
      </c>
      <c r="O77" s="125" t="e">
        <f>VLOOKUP($N77,'10 km Ride - Section 1'!$A$31:$G$52,2,FALSE)</f>
        <v>#REF!</v>
      </c>
      <c r="P77" s="125" t="e">
        <f>VLOOKUP($N77,'10 km Ride - Section 1'!$A$31:$G$52,3,FALSE)</f>
        <v>#REF!</v>
      </c>
      <c r="Q77" s="125" t="e">
        <f>VLOOKUP($N77,'10 km Ride - Section 1'!$A$31:$G$52,4,FALSE)</f>
        <v>#REF!</v>
      </c>
      <c r="R77" s="125" t="e">
        <f>VLOOKUP($N77,'10 km Ride - Section 1'!$A$31:$G$52,5,FALSE)</f>
        <v>#REF!</v>
      </c>
      <c r="S77" s="125" t="e">
        <f t="shared" si="6"/>
        <v>#REF!</v>
      </c>
      <c r="T77" s="125" t="e">
        <f t="shared" si="7"/>
        <v>#REF!</v>
      </c>
      <c r="U77" s="125" t="e">
        <f>VLOOKUP($N77,'10 km Ride - Section 1'!$A$31:$W$52,18,FALSE)</f>
        <v>#REF!</v>
      </c>
      <c r="V77" s="125" t="e">
        <f>VLOOKUP($N77,'10 km Ride - Section 1'!$A$31:$W$52,19,FALSE)</f>
        <v>#REF!</v>
      </c>
      <c r="W77" s="125" t="e">
        <f t="shared" si="8"/>
        <v>#REF!</v>
      </c>
      <c r="X77" s="125" t="e">
        <f>VLOOKUP($N77,'10 km Ride - Section 1'!$A$31:$W$52,20,FALSE)</f>
        <v>#REF!</v>
      </c>
      <c r="Y77" s="125" t="e">
        <f>VLOOKUP($N77,'10 km Ride - Section 1'!$A$31:$W$52,24,FALSE)</f>
        <v>#REF!</v>
      </c>
      <c r="Z77" s="125" t="e">
        <f t="shared" si="9"/>
        <v>#REF!</v>
      </c>
      <c r="AA77" s="113"/>
      <c r="AB77" s="113"/>
    </row>
    <row r="78" spans="2:28" x14ac:dyDescent="0.2">
      <c r="B78" s="120">
        <v>74</v>
      </c>
      <c r="C78" s="120" t="e">
        <f>+'20 km Ride - Section 1'!#REF!</f>
        <v>#REF!</v>
      </c>
      <c r="D78" s="120" t="e">
        <f>+'20 km Ride - Section 1'!#REF!</f>
        <v>#REF!</v>
      </c>
      <c r="E78" s="120" t="e">
        <f>+'20 km Ride - Section 1'!#REF!</f>
        <v>#REF!</v>
      </c>
      <c r="F78" s="120" t="e">
        <f>+'20 km Ride - Section 1'!#REF!</f>
        <v>#REF!</v>
      </c>
      <c r="G78" s="120" t="e">
        <f>+'20 km Ride - Section 1'!#REF!</f>
        <v>#REF!</v>
      </c>
      <c r="H78" s="120" t="e">
        <f>+'20 km Ride - Section 1'!#REF!</f>
        <v>#REF!</v>
      </c>
      <c r="I78" s="121" t="e">
        <f>IF('20 km Ride - Section 1'!#REF!="ELIMINATED",'20 km Ride - Section 1'!#REF!,+'20 km Ride - Section 1'!#REF!+'20 km Ride - Section 1'!#REF!)</f>
        <v>#REF!</v>
      </c>
      <c r="J78" s="120" t="e">
        <f>+'20 km Ride - Section 1'!#REF!</f>
        <v>#REF!</v>
      </c>
      <c r="K78" s="122" t="e">
        <f>+'20 km Ride - Section 1'!#REF!</f>
        <v>#REF!</v>
      </c>
      <c r="L78" s="123" t="e">
        <f t="shared" si="5"/>
        <v>#REF!</v>
      </c>
      <c r="N78" s="125" t="e">
        <f>VLOOKUP(S78,'10 km Ride - Section 1'!F44:F115,2,FALSE)</f>
        <v>#REF!</v>
      </c>
      <c r="O78" s="125" t="e">
        <f>VLOOKUP($N78,'10 km Ride - Section 1'!$A$31:$G$52,2,FALSE)</f>
        <v>#REF!</v>
      </c>
      <c r="P78" s="125" t="e">
        <f>VLOOKUP($N78,'10 km Ride - Section 1'!$A$31:$G$52,3,FALSE)</f>
        <v>#REF!</v>
      </c>
      <c r="Q78" s="125" t="e">
        <f>VLOOKUP($N78,'10 km Ride - Section 1'!$A$31:$G$52,4,FALSE)</f>
        <v>#REF!</v>
      </c>
      <c r="R78" s="125" t="e">
        <f>VLOOKUP($N78,'10 km Ride - Section 1'!$A$31:$G$52,5,FALSE)</f>
        <v>#REF!</v>
      </c>
      <c r="S78" s="125" t="e">
        <f t="shared" si="6"/>
        <v>#REF!</v>
      </c>
      <c r="T78" s="125" t="e">
        <f t="shared" si="7"/>
        <v>#REF!</v>
      </c>
      <c r="U78" s="125" t="e">
        <f>VLOOKUP($N78,'10 km Ride - Section 1'!$A$31:$W$52,18,FALSE)</f>
        <v>#REF!</v>
      </c>
      <c r="V78" s="125" t="e">
        <f>VLOOKUP($N78,'10 km Ride - Section 1'!$A$31:$W$52,19,FALSE)</f>
        <v>#REF!</v>
      </c>
      <c r="W78" s="125" t="e">
        <f t="shared" si="8"/>
        <v>#REF!</v>
      </c>
      <c r="X78" s="125" t="e">
        <f>VLOOKUP($N78,'10 km Ride - Section 1'!$A$31:$W$52,20,FALSE)</f>
        <v>#REF!</v>
      </c>
      <c r="Y78" s="125" t="e">
        <f>VLOOKUP($N78,'10 km Ride - Section 1'!$A$31:$W$52,24,FALSE)</f>
        <v>#REF!</v>
      </c>
      <c r="Z78" s="125" t="e">
        <f t="shared" si="9"/>
        <v>#REF!</v>
      </c>
      <c r="AA78" s="113"/>
      <c r="AB78" s="113"/>
    </row>
  </sheetData>
  <mergeCells count="2">
    <mergeCell ref="B3:L3"/>
    <mergeCell ref="N3:Z3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9"/>
  <sheetViews>
    <sheetView zoomScale="150" zoomScaleNormal="100" workbookViewId="0">
      <selection activeCell="H9" sqref="H9:H15"/>
    </sheetView>
  </sheetViews>
  <sheetFormatPr defaultRowHeight="13.5" x14ac:dyDescent="0.25"/>
  <cols>
    <col min="1" max="1" width="3" style="15" customWidth="1"/>
    <col min="2" max="2" width="9.7109375" style="1" customWidth="1"/>
    <col min="3" max="3" width="8.7109375" style="1" customWidth="1"/>
    <col min="4" max="4" width="9.5703125" style="1" customWidth="1"/>
    <col min="5" max="5" width="8.7109375" style="1" customWidth="1"/>
    <col min="6" max="6" width="4.28515625" style="1" customWidth="1"/>
    <col min="7" max="7" width="6.140625" style="1" customWidth="1"/>
    <col min="8" max="8" width="5.85546875" style="1" customWidth="1"/>
    <col min="9" max="9" width="5" style="1" customWidth="1"/>
    <col min="10" max="10" width="5" style="1" hidden="1" customWidth="1"/>
    <col min="11" max="11" width="5" style="1" customWidth="1"/>
    <col min="12" max="12" width="4.5703125" style="1" customWidth="1"/>
    <col min="13" max="14" width="7.85546875" style="1" customWidth="1"/>
    <col min="15" max="15" width="5.7109375" style="1" customWidth="1"/>
    <col min="16" max="16" width="6.42578125" style="1" customWidth="1"/>
    <col min="17" max="17" width="6" style="1" customWidth="1"/>
    <col min="18" max="18" width="6.42578125" style="1" customWidth="1"/>
    <col min="19" max="19" width="5.42578125" style="15" customWidth="1"/>
    <col min="20" max="20" width="5.42578125" style="15" hidden="1" customWidth="1"/>
    <col min="21" max="21" width="4.7109375" style="1" customWidth="1"/>
    <col min="22" max="22" width="5.140625" style="1" customWidth="1"/>
    <col min="23" max="23" width="6.85546875" style="1" customWidth="1"/>
    <col min="24" max="24" width="6.42578125" style="1" customWidth="1"/>
    <col min="25" max="25" width="7.42578125" style="1" customWidth="1"/>
    <col min="26" max="26" width="5.85546875" style="1" customWidth="1"/>
    <col min="28" max="28" width="9.85546875" hidden="1" customWidth="1"/>
  </cols>
  <sheetData>
    <row r="1" spans="1:28" s="25" customFormat="1" ht="8.25" customHeight="1" x14ac:dyDescent="0.25">
      <c r="A1" s="62"/>
      <c r="B1" s="63" t="s">
        <v>4</v>
      </c>
      <c r="C1" s="64"/>
      <c r="D1" s="64"/>
      <c r="E1" s="65" t="s">
        <v>15</v>
      </c>
      <c r="F1" s="66" t="s">
        <v>14</v>
      </c>
      <c r="G1" s="67"/>
      <c r="H1" s="68"/>
      <c r="I1" s="68"/>
      <c r="J1" s="68"/>
      <c r="K1" s="68"/>
      <c r="L1" s="39"/>
      <c r="M1" s="39"/>
      <c r="N1" s="39"/>
      <c r="O1" s="39"/>
      <c r="P1" s="39"/>
      <c r="Q1" s="39"/>
      <c r="R1" s="39"/>
      <c r="S1" s="38"/>
      <c r="T1" s="38"/>
      <c r="U1" s="39"/>
      <c r="V1" s="40" t="s">
        <v>46</v>
      </c>
      <c r="W1" s="41"/>
      <c r="X1" s="39"/>
      <c r="Y1" s="24"/>
      <c r="Z1" s="24"/>
    </row>
    <row r="2" spans="1:28" s="25" customFormat="1" ht="8.25" customHeight="1" x14ac:dyDescent="0.25">
      <c r="A2" s="69"/>
      <c r="B2" s="70" t="s">
        <v>45</v>
      </c>
      <c r="C2" s="71"/>
      <c r="D2" s="71"/>
      <c r="E2" s="72"/>
      <c r="F2" s="71" t="s">
        <v>5</v>
      </c>
      <c r="G2" s="73"/>
      <c r="H2" s="73"/>
      <c r="I2" s="394" t="s">
        <v>77</v>
      </c>
      <c r="J2" s="394"/>
      <c r="K2" s="394"/>
      <c r="L2" s="394"/>
      <c r="M2" s="394"/>
      <c r="N2" s="394"/>
      <c r="O2" s="394"/>
      <c r="P2" s="394"/>
      <c r="Q2" s="394"/>
      <c r="R2" s="394"/>
      <c r="S2" s="42"/>
      <c r="T2" s="42"/>
      <c r="U2" s="43"/>
      <c r="V2" s="44" t="s">
        <v>10</v>
      </c>
      <c r="W2" s="45"/>
      <c r="X2" s="43"/>
      <c r="Y2" s="26"/>
      <c r="Z2" s="26"/>
    </row>
    <row r="3" spans="1:28" s="25" customFormat="1" ht="8.25" customHeight="1" x14ac:dyDescent="0.25">
      <c r="A3" s="69"/>
      <c r="B3" s="70" t="s">
        <v>3</v>
      </c>
      <c r="C3" s="71"/>
      <c r="D3" s="71"/>
      <c r="E3" s="72"/>
      <c r="F3" s="74" t="s">
        <v>6</v>
      </c>
      <c r="G3" s="73"/>
      <c r="H3" s="73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42"/>
      <c r="T3" s="42"/>
      <c r="U3" s="43"/>
      <c r="V3" s="46" t="s">
        <v>38</v>
      </c>
      <c r="W3" s="47" t="s">
        <v>36</v>
      </c>
      <c r="X3" s="43"/>
      <c r="Y3" s="26"/>
      <c r="Z3" s="26"/>
    </row>
    <row r="4" spans="1:28" s="25" customFormat="1" ht="8.25" customHeight="1" x14ac:dyDescent="0.25">
      <c r="A4" s="69"/>
      <c r="B4" s="70" t="s">
        <v>49</v>
      </c>
      <c r="C4" s="71"/>
      <c r="D4" s="71"/>
      <c r="E4" s="75" t="e">
        <f>+ROUNDUP(H4,0)</f>
        <v>#DIV/0!</v>
      </c>
      <c r="F4" s="74" t="s">
        <v>7</v>
      </c>
      <c r="G4" s="73"/>
      <c r="H4" s="83" t="e">
        <f>+E2/E3*60</f>
        <v>#DIV/0!</v>
      </c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42"/>
      <c r="T4" s="42"/>
      <c r="U4" s="43"/>
      <c r="V4" s="48" t="s">
        <v>39</v>
      </c>
      <c r="W4" s="49" t="s">
        <v>37</v>
      </c>
      <c r="X4" s="43"/>
      <c r="Y4" s="26"/>
      <c r="Z4" s="26"/>
    </row>
    <row r="5" spans="1:28" s="25" customFormat="1" ht="8.25" customHeight="1" x14ac:dyDescent="0.25">
      <c r="A5" s="69"/>
      <c r="B5" s="70" t="s">
        <v>47</v>
      </c>
      <c r="C5" s="71"/>
      <c r="D5" s="71"/>
      <c r="E5" s="76"/>
      <c r="F5" s="71"/>
      <c r="G5" s="73"/>
      <c r="H5" s="73"/>
      <c r="I5" s="73"/>
      <c r="J5" s="73"/>
      <c r="K5" s="73"/>
      <c r="L5" s="43"/>
      <c r="M5" s="43"/>
      <c r="N5" s="43"/>
      <c r="O5" s="43"/>
      <c r="P5" s="43"/>
      <c r="Q5" s="43"/>
      <c r="R5" s="43"/>
      <c r="S5" s="42"/>
      <c r="T5" s="42"/>
      <c r="U5" s="43"/>
      <c r="V5" s="48"/>
      <c r="W5" s="49"/>
      <c r="X5" s="43"/>
      <c r="Y5" s="26"/>
      <c r="Z5" s="26"/>
    </row>
    <row r="6" spans="1:28" s="25" customFormat="1" ht="8.25" customHeight="1" x14ac:dyDescent="0.25">
      <c r="A6" s="69"/>
      <c r="B6" s="70" t="s">
        <v>50</v>
      </c>
      <c r="C6" s="73"/>
      <c r="D6" s="73"/>
      <c r="E6" s="77" t="e">
        <f>+E5+E4</f>
        <v>#DIV/0!</v>
      </c>
      <c r="F6" s="71"/>
      <c r="G6" s="73"/>
      <c r="H6" s="73"/>
      <c r="I6" s="73"/>
      <c r="J6" s="73"/>
      <c r="K6" s="73"/>
      <c r="L6" s="43"/>
      <c r="M6" s="43"/>
      <c r="N6" s="43"/>
      <c r="O6" s="43"/>
      <c r="P6" s="43"/>
      <c r="Q6" s="43"/>
      <c r="R6" s="43"/>
      <c r="S6" s="42"/>
      <c r="T6" s="42"/>
      <c r="U6" s="43"/>
      <c r="V6" s="50" t="s">
        <v>40</v>
      </c>
      <c r="W6" s="51"/>
      <c r="X6" s="43"/>
      <c r="Y6" s="26"/>
      <c r="Z6" s="26"/>
    </row>
    <row r="7" spans="1:28" s="25" customFormat="1" ht="8.25" customHeight="1" x14ac:dyDescent="0.25">
      <c r="A7" s="69"/>
      <c r="B7" s="78" t="s">
        <v>9</v>
      </c>
      <c r="C7" s="79"/>
      <c r="D7" s="79"/>
      <c r="E7" s="75" t="e">
        <f>+E6+60</f>
        <v>#DIV/0!</v>
      </c>
      <c r="F7" s="71" t="s">
        <v>8</v>
      </c>
      <c r="G7" s="73"/>
      <c r="H7" s="73"/>
      <c r="I7" s="73"/>
      <c r="J7" s="73"/>
      <c r="K7" s="73"/>
      <c r="L7" s="43"/>
      <c r="M7" s="43"/>
      <c r="N7" s="43"/>
      <c r="O7" s="43"/>
      <c r="P7" s="43"/>
      <c r="Q7" s="43"/>
      <c r="R7" s="43"/>
      <c r="S7" s="42"/>
      <c r="T7" s="42"/>
      <c r="U7" s="43"/>
      <c r="V7" s="52" t="s">
        <v>11</v>
      </c>
      <c r="W7" s="53">
        <v>0.1</v>
      </c>
      <c r="X7" s="43"/>
      <c r="Y7" s="26"/>
      <c r="Z7" s="26"/>
    </row>
    <row r="8" spans="1:28" s="25" customFormat="1" ht="8.25" customHeight="1" x14ac:dyDescent="0.25">
      <c r="A8" s="69"/>
      <c r="B8" s="73"/>
      <c r="C8" s="73"/>
      <c r="D8" s="73"/>
      <c r="E8" s="73"/>
      <c r="F8" s="73"/>
      <c r="G8" s="73"/>
      <c r="H8" s="73"/>
      <c r="I8" s="73"/>
      <c r="J8" s="73"/>
      <c r="K8" s="73"/>
      <c r="L8" s="43"/>
      <c r="M8" s="43"/>
      <c r="N8" s="43"/>
      <c r="O8" s="43"/>
      <c r="P8" s="43"/>
      <c r="Q8" s="43"/>
      <c r="R8" s="43"/>
      <c r="S8" s="42"/>
      <c r="T8" s="42"/>
      <c r="U8" s="43"/>
      <c r="V8" s="54">
        <v>1</v>
      </c>
      <c r="W8" s="55">
        <v>0.08</v>
      </c>
      <c r="X8" s="43"/>
      <c r="Y8" s="27"/>
      <c r="Z8" s="27"/>
    </row>
    <row r="9" spans="1:28" s="25" customFormat="1" ht="8.25" customHeight="1" x14ac:dyDescent="0.2">
      <c r="A9" s="69"/>
      <c r="B9" s="80" t="s">
        <v>73</v>
      </c>
      <c r="C9" s="73"/>
      <c r="D9" s="73"/>
      <c r="E9" s="73"/>
      <c r="F9" s="73"/>
      <c r="G9" s="73"/>
      <c r="H9" s="73"/>
      <c r="I9" s="73"/>
      <c r="J9" s="73"/>
      <c r="K9" s="73"/>
      <c r="L9" s="43"/>
      <c r="M9" s="43"/>
      <c r="N9" s="43"/>
      <c r="O9" s="43"/>
      <c r="P9" s="43"/>
      <c r="Q9" s="43"/>
      <c r="R9" s="43"/>
      <c r="S9" s="42"/>
      <c r="T9" s="42"/>
      <c r="U9" s="43"/>
      <c r="V9" s="54">
        <v>2</v>
      </c>
      <c r="W9" s="55">
        <v>0.06</v>
      </c>
      <c r="X9" s="43"/>
      <c r="Y9" s="28"/>
      <c r="Z9" s="28"/>
    </row>
    <row r="10" spans="1:28" s="25" customFormat="1" ht="8.25" customHeight="1" x14ac:dyDescent="0.2">
      <c r="A10" s="69"/>
      <c r="B10" s="73" t="s">
        <v>13</v>
      </c>
      <c r="C10" s="73"/>
      <c r="D10" s="73"/>
      <c r="E10" s="73"/>
      <c r="F10" s="73"/>
      <c r="G10" s="73"/>
      <c r="H10" s="73"/>
      <c r="I10" s="73"/>
      <c r="J10" s="73"/>
      <c r="K10" s="73"/>
      <c r="L10" s="43"/>
      <c r="M10" s="43"/>
      <c r="N10" s="43"/>
      <c r="O10" s="43"/>
      <c r="P10" s="43"/>
      <c r="Q10" s="43"/>
      <c r="R10" s="43"/>
      <c r="S10" s="42"/>
      <c r="T10" s="42"/>
      <c r="U10" s="43"/>
      <c r="V10" s="54">
        <v>3</v>
      </c>
      <c r="W10" s="55">
        <v>0.04</v>
      </c>
      <c r="X10" s="43"/>
      <c r="Y10" s="28"/>
      <c r="Z10" s="28"/>
    </row>
    <row r="11" spans="1:28" s="25" customFormat="1" ht="8.25" customHeight="1" x14ac:dyDescent="0.2">
      <c r="A11" s="69"/>
      <c r="B11" s="73" t="s">
        <v>74</v>
      </c>
      <c r="C11" s="73"/>
      <c r="D11" s="73"/>
      <c r="E11" s="73"/>
      <c r="F11" s="73"/>
      <c r="G11" s="73"/>
      <c r="H11" s="73"/>
      <c r="I11" s="73"/>
      <c r="J11" s="73"/>
      <c r="K11" s="73"/>
      <c r="L11" s="43"/>
      <c r="M11" s="43"/>
      <c r="N11" s="43"/>
      <c r="O11" s="43"/>
      <c r="P11" s="43"/>
      <c r="Q11" s="43"/>
      <c r="R11" s="43"/>
      <c r="S11" s="42"/>
      <c r="T11" s="42"/>
      <c r="U11" s="43"/>
      <c r="V11" s="54">
        <v>4</v>
      </c>
      <c r="W11" s="55">
        <v>0.02</v>
      </c>
      <c r="X11" s="43"/>
      <c r="Y11" s="28"/>
      <c r="Z11" s="28"/>
    </row>
    <row r="12" spans="1:28" s="25" customFormat="1" ht="8.25" customHeight="1" thickBot="1" x14ac:dyDescent="0.25">
      <c r="A12" s="69"/>
      <c r="B12" s="73" t="s">
        <v>75</v>
      </c>
      <c r="C12" s="73"/>
      <c r="D12" s="73"/>
      <c r="E12" s="73"/>
      <c r="F12" s="73"/>
      <c r="G12" s="73"/>
      <c r="H12" s="73"/>
      <c r="I12" s="73"/>
      <c r="J12" s="73"/>
      <c r="K12" s="73"/>
      <c r="L12" s="43"/>
      <c r="M12" s="43"/>
      <c r="N12" s="43"/>
      <c r="O12" s="43"/>
      <c r="P12" s="43"/>
      <c r="Q12" s="43"/>
      <c r="R12" s="43"/>
      <c r="S12" s="42"/>
      <c r="T12" s="42"/>
      <c r="U12" s="43"/>
      <c r="V12" s="56">
        <v>5</v>
      </c>
      <c r="W12" s="57">
        <v>0</v>
      </c>
      <c r="X12" s="43"/>
      <c r="Y12" s="28"/>
      <c r="Z12" s="28"/>
      <c r="AB12" s="25" t="s">
        <v>12</v>
      </c>
    </row>
    <row r="13" spans="1:28" s="25" customFormat="1" ht="8.25" customHeight="1" x14ac:dyDescent="0.2">
      <c r="A13" s="69"/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43"/>
      <c r="M13" s="43"/>
      <c r="N13" s="43"/>
      <c r="O13" s="43"/>
      <c r="P13" s="43"/>
      <c r="Q13" s="43"/>
      <c r="R13" s="43"/>
      <c r="S13" s="42"/>
      <c r="T13" s="42"/>
      <c r="U13" s="43"/>
      <c r="V13" s="58"/>
      <c r="W13" s="58"/>
      <c r="X13" s="43"/>
      <c r="Y13" s="28"/>
      <c r="Z13" s="28"/>
      <c r="AB13" s="25" t="s">
        <v>51</v>
      </c>
    </row>
    <row r="14" spans="1:28" s="25" customFormat="1" ht="8.25" customHeight="1" x14ac:dyDescent="0.25">
      <c r="A14" s="6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43"/>
      <c r="M14" s="43"/>
      <c r="N14" s="43"/>
      <c r="O14" s="43"/>
      <c r="P14" s="43"/>
      <c r="Q14" s="43"/>
      <c r="R14" s="43"/>
      <c r="S14" s="42"/>
      <c r="T14" s="42"/>
      <c r="U14" s="43"/>
      <c r="V14" s="59" t="s">
        <v>71</v>
      </c>
      <c r="W14" s="43"/>
      <c r="X14" s="43"/>
      <c r="Y14" s="27"/>
      <c r="Z14" s="27"/>
      <c r="AB14" s="25" t="s">
        <v>52</v>
      </c>
    </row>
    <row r="15" spans="1:28" s="25" customFormat="1" ht="8.25" customHeight="1" x14ac:dyDescent="0.25">
      <c r="A15" s="81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60"/>
      <c r="M15" s="60"/>
      <c r="N15" s="60"/>
      <c r="O15" s="60"/>
      <c r="P15" s="60"/>
      <c r="Q15" s="60"/>
      <c r="R15" s="60"/>
      <c r="S15" s="61"/>
      <c r="T15" s="61"/>
      <c r="U15" s="60"/>
      <c r="V15" s="60"/>
      <c r="W15" s="60"/>
      <c r="X15" s="60"/>
      <c r="Y15" s="29"/>
      <c r="Z15" s="29"/>
    </row>
    <row r="16" spans="1:28" s="25" customFormat="1" ht="8.25" customHeight="1" x14ac:dyDescent="0.25">
      <c r="A16" s="81" t="s">
        <v>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60"/>
      <c r="M16" s="60"/>
      <c r="N16" s="60"/>
      <c r="O16" s="60"/>
      <c r="P16" s="60"/>
      <c r="Q16" s="60"/>
      <c r="R16" s="60"/>
      <c r="S16" s="61"/>
      <c r="T16" s="61"/>
      <c r="U16" s="60"/>
      <c r="V16" s="60"/>
      <c r="W16" s="60"/>
      <c r="X16" s="60"/>
      <c r="Y16" s="29"/>
      <c r="Z16" s="29"/>
    </row>
    <row r="17" spans="1:255" x14ac:dyDescent="0.25">
      <c r="A17" s="4" t="s">
        <v>16</v>
      </c>
      <c r="B17" s="4" t="s">
        <v>17</v>
      </c>
      <c r="C17" s="4" t="s">
        <v>18</v>
      </c>
      <c r="D17" s="2" t="s">
        <v>31</v>
      </c>
      <c r="E17" s="4" t="s">
        <v>19</v>
      </c>
      <c r="F17" s="6" t="s">
        <v>20</v>
      </c>
      <c r="G17" s="7" t="s">
        <v>21</v>
      </c>
      <c r="H17" s="7" t="s">
        <v>32</v>
      </c>
      <c r="I17" s="6" t="s">
        <v>33</v>
      </c>
      <c r="J17" s="31" t="s">
        <v>33</v>
      </c>
      <c r="K17" s="313" t="s">
        <v>22</v>
      </c>
      <c r="L17" s="313"/>
      <c r="M17" s="6" t="s">
        <v>23</v>
      </c>
      <c r="N17" s="7" t="s">
        <v>24</v>
      </c>
      <c r="O17" s="6" t="s">
        <v>25</v>
      </c>
      <c r="P17" s="7" t="s">
        <v>26</v>
      </c>
      <c r="Q17" s="6" t="s">
        <v>27</v>
      </c>
      <c r="R17" s="7" t="s">
        <v>34</v>
      </c>
      <c r="S17" s="4" t="s">
        <v>28</v>
      </c>
      <c r="T17" s="37"/>
      <c r="U17" s="31" t="s">
        <v>29</v>
      </c>
      <c r="V17" s="4" t="s">
        <v>30</v>
      </c>
      <c r="W17" s="6" t="s">
        <v>41</v>
      </c>
      <c r="X17" s="5" t="s">
        <v>42</v>
      </c>
      <c r="Y17" s="3" t="s">
        <v>35</v>
      </c>
      <c r="Z17" s="21" t="s">
        <v>43</v>
      </c>
      <c r="AA17" s="22"/>
    </row>
    <row r="18" spans="1:255" s="35" customFormat="1" ht="6.6" customHeight="1" x14ac:dyDescent="0.2">
      <c r="A18" s="396" t="s">
        <v>54</v>
      </c>
      <c r="B18" s="396" t="s">
        <v>0</v>
      </c>
      <c r="C18" s="396" t="s">
        <v>2</v>
      </c>
      <c r="D18" s="396" t="s">
        <v>1</v>
      </c>
      <c r="E18" s="396" t="s">
        <v>2</v>
      </c>
      <c r="F18" s="310" t="s">
        <v>55</v>
      </c>
      <c r="G18" s="310" t="s">
        <v>78</v>
      </c>
      <c r="H18" s="301" t="s">
        <v>56</v>
      </c>
      <c r="I18" s="301" t="s">
        <v>57</v>
      </c>
      <c r="J18" s="310" t="s">
        <v>58</v>
      </c>
      <c r="K18" s="314" t="s">
        <v>48</v>
      </c>
      <c r="L18" s="315"/>
      <c r="M18" s="301" t="s">
        <v>59</v>
      </c>
      <c r="N18" s="301" t="s">
        <v>60</v>
      </c>
      <c r="O18" s="293" t="s">
        <v>61</v>
      </c>
      <c r="P18" s="293" t="s">
        <v>62</v>
      </c>
      <c r="Q18" s="294" t="s">
        <v>63</v>
      </c>
      <c r="R18" s="293" t="s">
        <v>64</v>
      </c>
      <c r="S18" s="291" t="s">
        <v>65</v>
      </c>
      <c r="T18" s="396"/>
      <c r="U18" s="293" t="s">
        <v>66</v>
      </c>
      <c r="V18" s="292" t="s">
        <v>67</v>
      </c>
      <c r="W18" s="306" t="s">
        <v>68</v>
      </c>
      <c r="X18" s="395" t="s">
        <v>69</v>
      </c>
      <c r="Y18" s="395" t="s">
        <v>70</v>
      </c>
      <c r="Z18" s="395" t="s">
        <v>72</v>
      </c>
      <c r="AA18" s="34"/>
    </row>
    <row r="19" spans="1:255" s="35" customFormat="1" ht="6.6" customHeight="1" x14ac:dyDescent="0.2">
      <c r="A19" s="397"/>
      <c r="B19" s="397"/>
      <c r="C19" s="397"/>
      <c r="D19" s="397"/>
      <c r="E19" s="397"/>
      <c r="F19" s="311"/>
      <c r="G19" s="311"/>
      <c r="H19" s="302"/>
      <c r="I19" s="302"/>
      <c r="J19" s="311"/>
      <c r="K19" s="316"/>
      <c r="L19" s="317"/>
      <c r="M19" s="302"/>
      <c r="N19" s="302"/>
      <c r="O19" s="293"/>
      <c r="P19" s="293"/>
      <c r="Q19" s="294"/>
      <c r="R19" s="293"/>
      <c r="S19" s="291"/>
      <c r="T19" s="397"/>
      <c r="U19" s="293"/>
      <c r="V19" s="292"/>
      <c r="W19" s="307"/>
      <c r="X19" s="289"/>
      <c r="Y19" s="289"/>
      <c r="Z19" s="289"/>
      <c r="AA19" s="34"/>
    </row>
    <row r="20" spans="1:255" s="35" customFormat="1" ht="6.6" customHeight="1" x14ac:dyDescent="0.2">
      <c r="A20" s="397"/>
      <c r="B20" s="397"/>
      <c r="C20" s="397"/>
      <c r="D20" s="397"/>
      <c r="E20" s="397"/>
      <c r="F20" s="311"/>
      <c r="G20" s="311"/>
      <c r="H20" s="302"/>
      <c r="I20" s="302"/>
      <c r="J20" s="311"/>
      <c r="K20" s="316"/>
      <c r="L20" s="317"/>
      <c r="M20" s="302"/>
      <c r="N20" s="302"/>
      <c r="O20" s="293"/>
      <c r="P20" s="293"/>
      <c r="Q20" s="294"/>
      <c r="R20" s="293"/>
      <c r="S20" s="291"/>
      <c r="T20" s="397"/>
      <c r="U20" s="293"/>
      <c r="V20" s="292"/>
      <c r="W20" s="307"/>
      <c r="X20" s="289"/>
      <c r="Y20" s="289"/>
      <c r="Z20" s="289"/>
      <c r="AA20" s="34"/>
    </row>
    <row r="21" spans="1:255" s="35" customFormat="1" ht="6.6" customHeight="1" x14ac:dyDescent="0.2">
      <c r="A21" s="397"/>
      <c r="B21" s="397"/>
      <c r="C21" s="397"/>
      <c r="D21" s="397"/>
      <c r="E21" s="397"/>
      <c r="F21" s="311"/>
      <c r="G21" s="311"/>
      <c r="H21" s="302"/>
      <c r="I21" s="302"/>
      <c r="J21" s="311"/>
      <c r="K21" s="316"/>
      <c r="L21" s="317"/>
      <c r="M21" s="302"/>
      <c r="N21" s="302"/>
      <c r="O21" s="293"/>
      <c r="P21" s="293"/>
      <c r="Q21" s="294"/>
      <c r="R21" s="293"/>
      <c r="S21" s="291"/>
      <c r="T21" s="397"/>
      <c r="U21" s="293"/>
      <c r="V21" s="292"/>
      <c r="W21" s="307"/>
      <c r="X21" s="289"/>
      <c r="Y21" s="289"/>
      <c r="Z21" s="289"/>
      <c r="AA21" s="34"/>
    </row>
    <row r="22" spans="1:255" s="35" customFormat="1" ht="6.6" customHeight="1" x14ac:dyDescent="0.2">
      <c r="A22" s="397"/>
      <c r="B22" s="397"/>
      <c r="C22" s="397"/>
      <c r="D22" s="397"/>
      <c r="E22" s="397"/>
      <c r="F22" s="311"/>
      <c r="G22" s="311"/>
      <c r="H22" s="302"/>
      <c r="I22" s="302"/>
      <c r="J22" s="311"/>
      <c r="K22" s="316"/>
      <c r="L22" s="317"/>
      <c r="M22" s="302"/>
      <c r="N22" s="302"/>
      <c r="O22" s="293"/>
      <c r="P22" s="293"/>
      <c r="Q22" s="294"/>
      <c r="R22" s="293"/>
      <c r="S22" s="291"/>
      <c r="T22" s="397"/>
      <c r="U22" s="293"/>
      <c r="V22" s="292"/>
      <c r="W22" s="307"/>
      <c r="X22" s="289"/>
      <c r="Y22" s="289"/>
      <c r="Z22" s="289"/>
      <c r="AA22" s="34"/>
    </row>
    <row r="23" spans="1:255" s="36" customFormat="1" ht="6.6" customHeight="1" x14ac:dyDescent="0.2">
      <c r="A23" s="397"/>
      <c r="B23" s="397"/>
      <c r="C23" s="397"/>
      <c r="D23" s="397"/>
      <c r="E23" s="397"/>
      <c r="F23" s="311"/>
      <c r="G23" s="311"/>
      <c r="H23" s="302"/>
      <c r="I23" s="302"/>
      <c r="J23" s="311"/>
      <c r="K23" s="316"/>
      <c r="L23" s="317"/>
      <c r="M23" s="302"/>
      <c r="N23" s="302"/>
      <c r="O23" s="293"/>
      <c r="P23" s="293"/>
      <c r="Q23" s="294"/>
      <c r="R23" s="293"/>
      <c r="S23" s="291"/>
      <c r="T23" s="397"/>
      <c r="U23" s="293"/>
      <c r="V23" s="292"/>
      <c r="W23" s="307"/>
      <c r="X23" s="289"/>
      <c r="Y23" s="289"/>
      <c r="Z23" s="289"/>
      <c r="AA23" s="34"/>
    </row>
    <row r="24" spans="1:255" s="36" customFormat="1" ht="6.6" customHeight="1" x14ac:dyDescent="0.2">
      <c r="A24" s="398"/>
      <c r="B24" s="398"/>
      <c r="C24" s="398"/>
      <c r="D24" s="398"/>
      <c r="E24" s="398"/>
      <c r="F24" s="312"/>
      <c r="G24" s="312"/>
      <c r="H24" s="303"/>
      <c r="I24" s="303"/>
      <c r="J24" s="312"/>
      <c r="K24" s="318"/>
      <c r="L24" s="319"/>
      <c r="M24" s="303"/>
      <c r="N24" s="303"/>
      <c r="O24" s="293"/>
      <c r="P24" s="293"/>
      <c r="Q24" s="294"/>
      <c r="R24" s="293"/>
      <c r="S24" s="291"/>
      <c r="T24" s="398"/>
      <c r="U24" s="293"/>
      <c r="V24" s="292"/>
      <c r="W24" s="308"/>
      <c r="X24" s="290"/>
      <c r="Y24" s="290"/>
      <c r="Z24" s="290"/>
      <c r="AA24" s="34"/>
    </row>
    <row r="25" spans="1:255" s="36" customFormat="1" ht="8.25" customHeight="1" x14ac:dyDescent="0.15">
      <c r="A25" s="84" t="s">
        <v>79</v>
      </c>
      <c r="B25" s="84" t="s">
        <v>80</v>
      </c>
      <c r="C25" s="84" t="s">
        <v>81</v>
      </c>
      <c r="D25" s="84" t="s">
        <v>82</v>
      </c>
      <c r="E25" s="84" t="s">
        <v>83</v>
      </c>
      <c r="F25" s="8">
        <v>0.45833333333333331</v>
      </c>
      <c r="G25" s="9">
        <v>0.55694444444444446</v>
      </c>
      <c r="H25" s="30">
        <f>+G25-F25</f>
        <v>9.8611111111111149E-2</v>
      </c>
      <c r="I25" s="12">
        <f>ROUNDUP(J25,0)</f>
        <v>142</v>
      </c>
      <c r="J25" s="33">
        <f>+H25*60*24</f>
        <v>142.00000000000006</v>
      </c>
      <c r="K25" s="12">
        <v>151</v>
      </c>
      <c r="L25" s="10">
        <v>161</v>
      </c>
      <c r="M25" s="11">
        <f>IF(I25&lt;K25,K25-I25,0)</f>
        <v>9</v>
      </c>
      <c r="N25" s="10">
        <v>0</v>
      </c>
      <c r="O25" s="11">
        <f>M25*2</f>
        <v>18</v>
      </c>
      <c r="P25" s="10">
        <f>IF(N25="Eliminated", N25,N25*1)</f>
        <v>0</v>
      </c>
      <c r="Q25" s="13">
        <v>120</v>
      </c>
      <c r="R25" s="14">
        <f>IF(P25="eliminated",P25,Q25-(P25+O25))</f>
        <v>102</v>
      </c>
      <c r="S25" s="13" t="s">
        <v>12</v>
      </c>
      <c r="T25" s="11" t="str">
        <f>IF(S25="HRCAV","N/A",R25)</f>
        <v>N/A</v>
      </c>
      <c r="U25" s="11" t="s">
        <v>71</v>
      </c>
      <c r="V25" s="13">
        <v>2</v>
      </c>
      <c r="W25" s="16">
        <f t="shared" ref="W25:W57" si="0">IF(V25="Adv",$W$7,IF(V25=1, $W$8,IF(V25=2,$W$9,IF(V25=3,$W$10,IF(V25=4,$W$11,IF(V25=5,0,IF(V25="N/A",V25,"ERR")))))))</f>
        <v>0.06</v>
      </c>
      <c r="X25" s="11">
        <f>IF(R25="Eliminated",R25,IF(W25="N/A",W25,R25*W25))</f>
        <v>6.12</v>
      </c>
      <c r="Y25" s="11">
        <f>IF(X25="Eliminated",X25,IF(X25="N/A",X25,R25-X25))</f>
        <v>95.88</v>
      </c>
      <c r="Z25" s="17"/>
      <c r="AA25" s="34"/>
    </row>
    <row r="26" spans="1:255" s="19" customFormat="1" ht="8.25" x14ac:dyDescent="0.15">
      <c r="A26" s="11">
        <v>1</v>
      </c>
      <c r="B26" s="32"/>
      <c r="C26" s="32"/>
      <c r="D26" s="32"/>
      <c r="E26" s="32"/>
      <c r="F26" s="8"/>
      <c r="G26" s="9"/>
      <c r="H26" s="30">
        <f t="shared" ref="H26:H57" si="1">+G26-F26</f>
        <v>0</v>
      </c>
      <c r="I26" s="12">
        <f t="shared" ref="I26:I57" si="2">ROUNDUP(J26,0)</f>
        <v>0</v>
      </c>
      <c r="J26" s="33">
        <f t="shared" ref="J26:J57" si="3">+H26*60*24</f>
        <v>0</v>
      </c>
      <c r="K26" s="12" t="e">
        <f t="shared" ref="K26:K57" si="4">+$E$6-5</f>
        <v>#DIV/0!</v>
      </c>
      <c r="L26" s="10" t="e">
        <f t="shared" ref="L26:L57" si="5">+$E$6+5</f>
        <v>#DIV/0!</v>
      </c>
      <c r="M26" s="11" t="e">
        <f t="shared" ref="M26:M57" si="6">IF(I26&lt;K26,K26-I26,0)</f>
        <v>#DIV/0!</v>
      </c>
      <c r="N26" s="10" t="e">
        <f t="shared" ref="N26:N57" si="7">IF(I26&gt;E$7,"ELIMINATED",IF(I26&gt;L26,I26-L26,0))</f>
        <v>#DIV/0!</v>
      </c>
      <c r="O26" s="11" t="e">
        <f t="shared" ref="O26:O57" si="8">M26*2</f>
        <v>#DIV/0!</v>
      </c>
      <c r="P26" s="10" t="e">
        <f t="shared" ref="P26:P57" si="9">IF(N26="Eliminated", N26,N26*1)</f>
        <v>#DIV/0!</v>
      </c>
      <c r="Q26" s="13"/>
      <c r="R26" s="14" t="e">
        <f t="shared" ref="R26:R57" si="10">IF(P26="eliminated",P26,Q26-(P26+O26))</f>
        <v>#DIV/0!</v>
      </c>
      <c r="S26" s="13"/>
      <c r="T26" s="11" t="e">
        <f t="shared" ref="T26:T57" si="11">IF(S26="HRCAV","N/A",R26)</f>
        <v>#DIV/0!</v>
      </c>
      <c r="U26" s="11" t="e">
        <f t="shared" ref="U26:U57" si="12">RANK(T26,T$26:T$58,0)</f>
        <v>#DIV/0!</v>
      </c>
      <c r="V26" s="13"/>
      <c r="W26" s="16" t="str">
        <f t="shared" si="0"/>
        <v>ERR</v>
      </c>
      <c r="X26" s="11" t="e">
        <f t="shared" ref="X26:X57" si="13">IF(R26="Eliminated",R26,IF(W26="N/A",W26,R26*W26))</f>
        <v>#DIV/0!</v>
      </c>
      <c r="Y26" s="11" t="e">
        <f t="shared" ref="Y26:Y57" si="14">IF(X26="Eliminated",X26,IF(X26="N/A",X26,R26-X26))</f>
        <v>#DIV/0!</v>
      </c>
      <c r="Z26" s="17" t="e">
        <f t="shared" ref="Z26:Z57" si="15">RANK(Y26,Y$26:Y$58,0)</f>
        <v>#DIV/0!</v>
      </c>
      <c r="AA26" s="23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19" customFormat="1" ht="8.25" customHeight="1" x14ac:dyDescent="0.15">
      <c r="A27" s="11">
        <f t="shared" ref="A27:A58" si="16">+A26+1</f>
        <v>2</v>
      </c>
      <c r="B27" s="32"/>
      <c r="C27" s="32"/>
      <c r="D27" s="32"/>
      <c r="E27" s="32"/>
      <c r="F27" s="8"/>
      <c r="G27" s="9"/>
      <c r="H27" s="30">
        <f t="shared" si="1"/>
        <v>0</v>
      </c>
      <c r="I27" s="12">
        <f t="shared" si="2"/>
        <v>0</v>
      </c>
      <c r="J27" s="33">
        <f t="shared" si="3"/>
        <v>0</v>
      </c>
      <c r="K27" s="12" t="e">
        <f t="shared" si="4"/>
        <v>#DIV/0!</v>
      </c>
      <c r="L27" s="10" t="e">
        <f t="shared" si="5"/>
        <v>#DIV/0!</v>
      </c>
      <c r="M27" s="11" t="e">
        <f t="shared" si="6"/>
        <v>#DIV/0!</v>
      </c>
      <c r="N27" s="10" t="e">
        <f t="shared" si="7"/>
        <v>#DIV/0!</v>
      </c>
      <c r="O27" s="11" t="e">
        <f t="shared" si="8"/>
        <v>#DIV/0!</v>
      </c>
      <c r="P27" s="10" t="e">
        <f t="shared" si="9"/>
        <v>#DIV/0!</v>
      </c>
      <c r="Q27" s="13"/>
      <c r="R27" s="14" t="e">
        <f t="shared" si="10"/>
        <v>#DIV/0!</v>
      </c>
      <c r="S27" s="13"/>
      <c r="T27" s="11" t="e">
        <f t="shared" si="11"/>
        <v>#DIV/0!</v>
      </c>
      <c r="U27" s="11" t="e">
        <f t="shared" si="12"/>
        <v>#DIV/0!</v>
      </c>
      <c r="V27" s="13"/>
      <c r="W27" s="16" t="str">
        <f t="shared" si="0"/>
        <v>ERR</v>
      </c>
      <c r="X27" s="11" t="e">
        <f t="shared" si="13"/>
        <v>#DIV/0!</v>
      </c>
      <c r="Y27" s="11" t="e">
        <f t="shared" si="14"/>
        <v>#DIV/0!</v>
      </c>
      <c r="Z27" s="17" t="e">
        <f t="shared" si="15"/>
        <v>#DIV/0!</v>
      </c>
      <c r="AA27" s="23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9" customFormat="1" ht="8.25" x14ac:dyDescent="0.15">
      <c r="A28" s="11">
        <f t="shared" si="16"/>
        <v>3</v>
      </c>
      <c r="B28" s="32"/>
      <c r="C28" s="32"/>
      <c r="D28" s="32"/>
      <c r="E28" s="32"/>
      <c r="F28" s="8"/>
      <c r="G28" s="9"/>
      <c r="H28" s="30">
        <f t="shared" si="1"/>
        <v>0</v>
      </c>
      <c r="I28" s="12">
        <f t="shared" si="2"/>
        <v>0</v>
      </c>
      <c r="J28" s="33">
        <f t="shared" si="3"/>
        <v>0</v>
      </c>
      <c r="K28" s="12" t="e">
        <f t="shared" si="4"/>
        <v>#DIV/0!</v>
      </c>
      <c r="L28" s="10" t="e">
        <f t="shared" si="5"/>
        <v>#DIV/0!</v>
      </c>
      <c r="M28" s="11" t="e">
        <f t="shared" si="6"/>
        <v>#DIV/0!</v>
      </c>
      <c r="N28" s="10" t="e">
        <f t="shared" si="7"/>
        <v>#DIV/0!</v>
      </c>
      <c r="O28" s="11" t="e">
        <f t="shared" si="8"/>
        <v>#DIV/0!</v>
      </c>
      <c r="P28" s="10" t="e">
        <f t="shared" si="9"/>
        <v>#DIV/0!</v>
      </c>
      <c r="Q28" s="13"/>
      <c r="R28" s="14" t="e">
        <f t="shared" si="10"/>
        <v>#DIV/0!</v>
      </c>
      <c r="S28" s="13"/>
      <c r="T28" s="11" t="e">
        <f t="shared" si="11"/>
        <v>#DIV/0!</v>
      </c>
      <c r="U28" s="11" t="e">
        <f t="shared" si="12"/>
        <v>#DIV/0!</v>
      </c>
      <c r="V28" s="13"/>
      <c r="W28" s="16" t="str">
        <f t="shared" si="0"/>
        <v>ERR</v>
      </c>
      <c r="X28" s="11" t="e">
        <f t="shared" si="13"/>
        <v>#DIV/0!</v>
      </c>
      <c r="Y28" s="11" t="e">
        <f t="shared" si="14"/>
        <v>#DIV/0!</v>
      </c>
      <c r="Z28" s="17" t="e">
        <f t="shared" si="15"/>
        <v>#DIV/0!</v>
      </c>
      <c r="AA28" s="23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19" customFormat="1" ht="8.25" customHeight="1" x14ac:dyDescent="0.15">
      <c r="A29" s="11">
        <f t="shared" si="16"/>
        <v>4</v>
      </c>
      <c r="B29" s="32"/>
      <c r="C29" s="32"/>
      <c r="D29" s="32"/>
      <c r="E29" s="32"/>
      <c r="F29" s="8"/>
      <c r="G29" s="9"/>
      <c r="H29" s="30">
        <f t="shared" si="1"/>
        <v>0</v>
      </c>
      <c r="I29" s="12">
        <f t="shared" si="2"/>
        <v>0</v>
      </c>
      <c r="J29" s="33">
        <f t="shared" si="3"/>
        <v>0</v>
      </c>
      <c r="K29" s="12" t="e">
        <f t="shared" si="4"/>
        <v>#DIV/0!</v>
      </c>
      <c r="L29" s="10" t="e">
        <f t="shared" si="5"/>
        <v>#DIV/0!</v>
      </c>
      <c r="M29" s="11" t="e">
        <f t="shared" si="6"/>
        <v>#DIV/0!</v>
      </c>
      <c r="N29" s="10" t="e">
        <f t="shared" si="7"/>
        <v>#DIV/0!</v>
      </c>
      <c r="O29" s="11" t="e">
        <f t="shared" si="8"/>
        <v>#DIV/0!</v>
      </c>
      <c r="P29" s="10" t="e">
        <f t="shared" si="9"/>
        <v>#DIV/0!</v>
      </c>
      <c r="Q29" s="13"/>
      <c r="R29" s="14" t="e">
        <f t="shared" si="10"/>
        <v>#DIV/0!</v>
      </c>
      <c r="S29" s="13"/>
      <c r="T29" s="11" t="e">
        <f t="shared" si="11"/>
        <v>#DIV/0!</v>
      </c>
      <c r="U29" s="11" t="e">
        <f t="shared" si="12"/>
        <v>#DIV/0!</v>
      </c>
      <c r="V29" s="13"/>
      <c r="W29" s="16" t="str">
        <f t="shared" si="0"/>
        <v>ERR</v>
      </c>
      <c r="X29" s="11" t="e">
        <f t="shared" si="13"/>
        <v>#DIV/0!</v>
      </c>
      <c r="Y29" s="11" t="e">
        <f t="shared" si="14"/>
        <v>#DIV/0!</v>
      </c>
      <c r="Z29" s="17" t="e">
        <f t="shared" si="15"/>
        <v>#DIV/0!</v>
      </c>
      <c r="AA29" s="23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20" customFormat="1" ht="8.25" customHeight="1" x14ac:dyDescent="0.2">
      <c r="A30" s="11">
        <f t="shared" si="16"/>
        <v>5</v>
      </c>
      <c r="B30" s="32"/>
      <c r="C30" s="32"/>
      <c r="D30" s="32"/>
      <c r="E30" s="32"/>
      <c r="F30" s="8"/>
      <c r="G30" s="9"/>
      <c r="H30" s="30">
        <f t="shared" si="1"/>
        <v>0</v>
      </c>
      <c r="I30" s="12">
        <f t="shared" si="2"/>
        <v>0</v>
      </c>
      <c r="J30" s="33">
        <f t="shared" si="3"/>
        <v>0</v>
      </c>
      <c r="K30" s="12" t="e">
        <f t="shared" si="4"/>
        <v>#DIV/0!</v>
      </c>
      <c r="L30" s="10" t="e">
        <f t="shared" si="5"/>
        <v>#DIV/0!</v>
      </c>
      <c r="M30" s="11" t="e">
        <f t="shared" si="6"/>
        <v>#DIV/0!</v>
      </c>
      <c r="N30" s="10" t="e">
        <f t="shared" si="7"/>
        <v>#DIV/0!</v>
      </c>
      <c r="O30" s="11" t="e">
        <f t="shared" si="8"/>
        <v>#DIV/0!</v>
      </c>
      <c r="P30" s="10" t="e">
        <f t="shared" si="9"/>
        <v>#DIV/0!</v>
      </c>
      <c r="Q30" s="13"/>
      <c r="R30" s="14" t="e">
        <f t="shared" si="10"/>
        <v>#DIV/0!</v>
      </c>
      <c r="S30" s="13"/>
      <c r="T30" s="11" t="e">
        <f t="shared" si="11"/>
        <v>#DIV/0!</v>
      </c>
      <c r="U30" s="11" t="e">
        <f t="shared" si="12"/>
        <v>#DIV/0!</v>
      </c>
      <c r="V30" s="13"/>
      <c r="W30" s="16" t="str">
        <f t="shared" si="0"/>
        <v>ERR</v>
      </c>
      <c r="X30" s="11" t="e">
        <f t="shared" si="13"/>
        <v>#DIV/0!</v>
      </c>
      <c r="Y30" s="11" t="e">
        <f t="shared" si="14"/>
        <v>#DIV/0!</v>
      </c>
      <c r="Z30" s="17" t="e">
        <f t="shared" si="15"/>
        <v>#DIV/0!</v>
      </c>
      <c r="AA30" s="23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0" customFormat="1" ht="8.25" customHeight="1" x14ac:dyDescent="0.2">
      <c r="A31" s="11">
        <f t="shared" si="16"/>
        <v>6</v>
      </c>
      <c r="B31" s="32"/>
      <c r="C31" s="32"/>
      <c r="D31" s="32"/>
      <c r="E31" s="32"/>
      <c r="F31" s="8"/>
      <c r="G31" s="9"/>
      <c r="H31" s="30">
        <f t="shared" si="1"/>
        <v>0</v>
      </c>
      <c r="I31" s="12">
        <f t="shared" si="2"/>
        <v>0</v>
      </c>
      <c r="J31" s="33">
        <f t="shared" si="3"/>
        <v>0</v>
      </c>
      <c r="K31" s="12" t="e">
        <f t="shared" si="4"/>
        <v>#DIV/0!</v>
      </c>
      <c r="L31" s="10" t="e">
        <f t="shared" si="5"/>
        <v>#DIV/0!</v>
      </c>
      <c r="M31" s="11" t="e">
        <f t="shared" si="6"/>
        <v>#DIV/0!</v>
      </c>
      <c r="N31" s="10" t="e">
        <f t="shared" si="7"/>
        <v>#DIV/0!</v>
      </c>
      <c r="O31" s="11" t="e">
        <f t="shared" si="8"/>
        <v>#DIV/0!</v>
      </c>
      <c r="P31" s="10" t="e">
        <f t="shared" si="9"/>
        <v>#DIV/0!</v>
      </c>
      <c r="Q31" s="13"/>
      <c r="R31" s="14" t="e">
        <f t="shared" si="10"/>
        <v>#DIV/0!</v>
      </c>
      <c r="S31" s="13"/>
      <c r="T31" s="11" t="e">
        <f t="shared" si="11"/>
        <v>#DIV/0!</v>
      </c>
      <c r="U31" s="11" t="e">
        <f t="shared" si="12"/>
        <v>#DIV/0!</v>
      </c>
      <c r="V31" s="13"/>
      <c r="W31" s="16" t="str">
        <f t="shared" si="0"/>
        <v>ERR</v>
      </c>
      <c r="X31" s="11" t="e">
        <f t="shared" si="13"/>
        <v>#DIV/0!</v>
      </c>
      <c r="Y31" s="11" t="e">
        <f t="shared" si="14"/>
        <v>#DIV/0!</v>
      </c>
      <c r="Z31" s="17" t="e">
        <f t="shared" si="15"/>
        <v>#DIV/0!</v>
      </c>
      <c r="AA31" s="23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0" customFormat="1" ht="8.25" customHeight="1" x14ac:dyDescent="0.2">
      <c r="A32" s="11">
        <f t="shared" si="16"/>
        <v>7</v>
      </c>
      <c r="B32" s="32"/>
      <c r="C32" s="32"/>
      <c r="D32" s="32"/>
      <c r="E32" s="32"/>
      <c r="F32" s="8"/>
      <c r="G32" s="9"/>
      <c r="H32" s="30">
        <f t="shared" si="1"/>
        <v>0</v>
      </c>
      <c r="I32" s="12">
        <f t="shared" si="2"/>
        <v>0</v>
      </c>
      <c r="J32" s="33">
        <f t="shared" si="3"/>
        <v>0</v>
      </c>
      <c r="K32" s="12" t="e">
        <f t="shared" si="4"/>
        <v>#DIV/0!</v>
      </c>
      <c r="L32" s="10" t="e">
        <f t="shared" si="5"/>
        <v>#DIV/0!</v>
      </c>
      <c r="M32" s="11" t="e">
        <f t="shared" si="6"/>
        <v>#DIV/0!</v>
      </c>
      <c r="N32" s="10" t="e">
        <f t="shared" si="7"/>
        <v>#DIV/0!</v>
      </c>
      <c r="O32" s="11" t="e">
        <f t="shared" si="8"/>
        <v>#DIV/0!</v>
      </c>
      <c r="P32" s="10" t="e">
        <f t="shared" si="9"/>
        <v>#DIV/0!</v>
      </c>
      <c r="Q32" s="13"/>
      <c r="R32" s="14" t="e">
        <f t="shared" si="10"/>
        <v>#DIV/0!</v>
      </c>
      <c r="S32" s="13"/>
      <c r="T32" s="11" t="e">
        <f t="shared" si="11"/>
        <v>#DIV/0!</v>
      </c>
      <c r="U32" s="11" t="e">
        <f t="shared" si="12"/>
        <v>#DIV/0!</v>
      </c>
      <c r="V32" s="13"/>
      <c r="W32" s="16" t="str">
        <f t="shared" si="0"/>
        <v>ERR</v>
      </c>
      <c r="X32" s="11" t="e">
        <f t="shared" si="13"/>
        <v>#DIV/0!</v>
      </c>
      <c r="Y32" s="11" t="e">
        <f t="shared" si="14"/>
        <v>#DIV/0!</v>
      </c>
      <c r="Z32" s="17" t="e">
        <f t="shared" si="15"/>
        <v>#DIV/0!</v>
      </c>
      <c r="AA32" s="23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0" customFormat="1" ht="8.25" customHeight="1" x14ac:dyDescent="0.2">
      <c r="A33" s="11">
        <f t="shared" si="16"/>
        <v>8</v>
      </c>
      <c r="B33" s="32"/>
      <c r="C33" s="32"/>
      <c r="D33" s="32"/>
      <c r="E33" s="32"/>
      <c r="F33" s="8"/>
      <c r="G33" s="9"/>
      <c r="H33" s="30">
        <f t="shared" si="1"/>
        <v>0</v>
      </c>
      <c r="I33" s="12">
        <f t="shared" si="2"/>
        <v>0</v>
      </c>
      <c r="J33" s="33">
        <f t="shared" si="3"/>
        <v>0</v>
      </c>
      <c r="K33" s="12" t="e">
        <f t="shared" si="4"/>
        <v>#DIV/0!</v>
      </c>
      <c r="L33" s="10" t="e">
        <f t="shared" si="5"/>
        <v>#DIV/0!</v>
      </c>
      <c r="M33" s="11" t="e">
        <f t="shared" si="6"/>
        <v>#DIV/0!</v>
      </c>
      <c r="N33" s="10" t="e">
        <f t="shared" si="7"/>
        <v>#DIV/0!</v>
      </c>
      <c r="O33" s="11" t="e">
        <f t="shared" si="8"/>
        <v>#DIV/0!</v>
      </c>
      <c r="P33" s="10" t="e">
        <f t="shared" si="9"/>
        <v>#DIV/0!</v>
      </c>
      <c r="Q33" s="13"/>
      <c r="R33" s="14" t="e">
        <f t="shared" si="10"/>
        <v>#DIV/0!</v>
      </c>
      <c r="S33" s="13"/>
      <c r="T33" s="11" t="e">
        <f t="shared" si="11"/>
        <v>#DIV/0!</v>
      </c>
      <c r="U33" s="11" t="e">
        <f t="shared" si="12"/>
        <v>#DIV/0!</v>
      </c>
      <c r="V33" s="13"/>
      <c r="W33" s="16" t="str">
        <f t="shared" si="0"/>
        <v>ERR</v>
      </c>
      <c r="X33" s="11" t="e">
        <f t="shared" si="13"/>
        <v>#DIV/0!</v>
      </c>
      <c r="Y33" s="11" t="e">
        <f t="shared" si="14"/>
        <v>#DIV/0!</v>
      </c>
      <c r="Z33" s="17" t="e">
        <f t="shared" si="15"/>
        <v>#DIV/0!</v>
      </c>
      <c r="AA33" s="23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0" customFormat="1" ht="8.25" customHeight="1" x14ac:dyDescent="0.2">
      <c r="A34" s="11">
        <f t="shared" si="16"/>
        <v>9</v>
      </c>
      <c r="B34" s="32"/>
      <c r="C34" s="32"/>
      <c r="D34" s="32"/>
      <c r="E34" s="32"/>
      <c r="F34" s="8"/>
      <c r="G34" s="9"/>
      <c r="H34" s="30">
        <f t="shared" si="1"/>
        <v>0</v>
      </c>
      <c r="I34" s="12">
        <f t="shared" si="2"/>
        <v>0</v>
      </c>
      <c r="J34" s="33">
        <f t="shared" si="3"/>
        <v>0</v>
      </c>
      <c r="K34" s="12" t="e">
        <f t="shared" si="4"/>
        <v>#DIV/0!</v>
      </c>
      <c r="L34" s="10" t="e">
        <f t="shared" si="5"/>
        <v>#DIV/0!</v>
      </c>
      <c r="M34" s="11" t="e">
        <f t="shared" si="6"/>
        <v>#DIV/0!</v>
      </c>
      <c r="N34" s="10" t="e">
        <f t="shared" si="7"/>
        <v>#DIV/0!</v>
      </c>
      <c r="O34" s="11" t="e">
        <f t="shared" si="8"/>
        <v>#DIV/0!</v>
      </c>
      <c r="P34" s="10" t="e">
        <f t="shared" si="9"/>
        <v>#DIV/0!</v>
      </c>
      <c r="Q34" s="13"/>
      <c r="R34" s="14" t="e">
        <f t="shared" si="10"/>
        <v>#DIV/0!</v>
      </c>
      <c r="S34" s="13"/>
      <c r="T34" s="11" t="e">
        <f t="shared" si="11"/>
        <v>#DIV/0!</v>
      </c>
      <c r="U34" s="11" t="e">
        <f t="shared" si="12"/>
        <v>#DIV/0!</v>
      </c>
      <c r="V34" s="13"/>
      <c r="W34" s="16" t="str">
        <f t="shared" si="0"/>
        <v>ERR</v>
      </c>
      <c r="X34" s="11" t="e">
        <f t="shared" si="13"/>
        <v>#DIV/0!</v>
      </c>
      <c r="Y34" s="11" t="e">
        <f t="shared" si="14"/>
        <v>#DIV/0!</v>
      </c>
      <c r="Z34" s="17" t="e">
        <f t="shared" si="15"/>
        <v>#DIV/0!</v>
      </c>
      <c r="AA34" s="23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0" customFormat="1" ht="8.25" customHeight="1" x14ac:dyDescent="0.2">
      <c r="A35" s="11">
        <f t="shared" si="16"/>
        <v>10</v>
      </c>
      <c r="B35" s="32"/>
      <c r="C35" s="32"/>
      <c r="D35" s="32"/>
      <c r="E35" s="32"/>
      <c r="F35" s="8"/>
      <c r="G35" s="9"/>
      <c r="H35" s="30">
        <f t="shared" si="1"/>
        <v>0</v>
      </c>
      <c r="I35" s="12">
        <f t="shared" si="2"/>
        <v>0</v>
      </c>
      <c r="J35" s="33">
        <f t="shared" si="3"/>
        <v>0</v>
      </c>
      <c r="K35" s="12" t="e">
        <f t="shared" si="4"/>
        <v>#DIV/0!</v>
      </c>
      <c r="L35" s="10" t="e">
        <f t="shared" si="5"/>
        <v>#DIV/0!</v>
      </c>
      <c r="M35" s="11" t="e">
        <f t="shared" si="6"/>
        <v>#DIV/0!</v>
      </c>
      <c r="N35" s="10" t="e">
        <f t="shared" si="7"/>
        <v>#DIV/0!</v>
      </c>
      <c r="O35" s="11" t="e">
        <f t="shared" si="8"/>
        <v>#DIV/0!</v>
      </c>
      <c r="P35" s="10" t="e">
        <f t="shared" si="9"/>
        <v>#DIV/0!</v>
      </c>
      <c r="Q35" s="13"/>
      <c r="R35" s="14" t="e">
        <f t="shared" si="10"/>
        <v>#DIV/0!</v>
      </c>
      <c r="S35" s="13"/>
      <c r="T35" s="11" t="e">
        <f t="shared" si="11"/>
        <v>#DIV/0!</v>
      </c>
      <c r="U35" s="11" t="e">
        <f t="shared" si="12"/>
        <v>#DIV/0!</v>
      </c>
      <c r="V35" s="13"/>
      <c r="W35" s="16" t="str">
        <f t="shared" si="0"/>
        <v>ERR</v>
      </c>
      <c r="X35" s="11" t="e">
        <f t="shared" si="13"/>
        <v>#DIV/0!</v>
      </c>
      <c r="Y35" s="11" t="e">
        <f t="shared" si="14"/>
        <v>#DIV/0!</v>
      </c>
      <c r="Z35" s="17" t="e">
        <f t="shared" si="15"/>
        <v>#DIV/0!</v>
      </c>
      <c r="AA35" s="23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0" customFormat="1" ht="8.25" customHeight="1" x14ac:dyDescent="0.2">
      <c r="A36" s="11">
        <f t="shared" si="16"/>
        <v>11</v>
      </c>
      <c r="B36" s="32"/>
      <c r="C36" s="32"/>
      <c r="D36" s="32"/>
      <c r="E36" s="32"/>
      <c r="F36" s="8"/>
      <c r="G36" s="9"/>
      <c r="H36" s="30">
        <f t="shared" si="1"/>
        <v>0</v>
      </c>
      <c r="I36" s="12">
        <f t="shared" si="2"/>
        <v>0</v>
      </c>
      <c r="J36" s="33">
        <f t="shared" si="3"/>
        <v>0</v>
      </c>
      <c r="K36" s="12" t="e">
        <f t="shared" si="4"/>
        <v>#DIV/0!</v>
      </c>
      <c r="L36" s="10" t="e">
        <f t="shared" si="5"/>
        <v>#DIV/0!</v>
      </c>
      <c r="M36" s="11" t="e">
        <f t="shared" si="6"/>
        <v>#DIV/0!</v>
      </c>
      <c r="N36" s="10" t="e">
        <f t="shared" si="7"/>
        <v>#DIV/0!</v>
      </c>
      <c r="O36" s="11" t="e">
        <f t="shared" si="8"/>
        <v>#DIV/0!</v>
      </c>
      <c r="P36" s="10" t="e">
        <f t="shared" si="9"/>
        <v>#DIV/0!</v>
      </c>
      <c r="Q36" s="13"/>
      <c r="R36" s="14" t="e">
        <f t="shared" si="10"/>
        <v>#DIV/0!</v>
      </c>
      <c r="S36" s="13"/>
      <c r="T36" s="11" t="e">
        <f t="shared" si="11"/>
        <v>#DIV/0!</v>
      </c>
      <c r="U36" s="11" t="e">
        <f t="shared" si="12"/>
        <v>#DIV/0!</v>
      </c>
      <c r="V36" s="13"/>
      <c r="W36" s="16" t="str">
        <f t="shared" si="0"/>
        <v>ERR</v>
      </c>
      <c r="X36" s="11" t="e">
        <f t="shared" si="13"/>
        <v>#DIV/0!</v>
      </c>
      <c r="Y36" s="11" t="e">
        <f t="shared" si="14"/>
        <v>#DIV/0!</v>
      </c>
      <c r="Z36" s="17" t="e">
        <f t="shared" si="15"/>
        <v>#DIV/0!</v>
      </c>
      <c r="AA36" s="23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20" customFormat="1" ht="8.25" customHeight="1" x14ac:dyDescent="0.2">
      <c r="A37" s="11">
        <f t="shared" si="16"/>
        <v>12</v>
      </c>
      <c r="B37" s="32"/>
      <c r="C37" s="32"/>
      <c r="D37" s="32"/>
      <c r="E37" s="32"/>
      <c r="F37" s="8"/>
      <c r="G37" s="9"/>
      <c r="H37" s="30">
        <f t="shared" si="1"/>
        <v>0</v>
      </c>
      <c r="I37" s="12">
        <f t="shared" si="2"/>
        <v>0</v>
      </c>
      <c r="J37" s="33">
        <f t="shared" si="3"/>
        <v>0</v>
      </c>
      <c r="K37" s="12" t="e">
        <f t="shared" si="4"/>
        <v>#DIV/0!</v>
      </c>
      <c r="L37" s="10" t="e">
        <f t="shared" si="5"/>
        <v>#DIV/0!</v>
      </c>
      <c r="M37" s="11" t="e">
        <f t="shared" si="6"/>
        <v>#DIV/0!</v>
      </c>
      <c r="N37" s="10" t="e">
        <f t="shared" si="7"/>
        <v>#DIV/0!</v>
      </c>
      <c r="O37" s="11" t="e">
        <f t="shared" si="8"/>
        <v>#DIV/0!</v>
      </c>
      <c r="P37" s="10" t="e">
        <f t="shared" si="9"/>
        <v>#DIV/0!</v>
      </c>
      <c r="Q37" s="13"/>
      <c r="R37" s="14" t="e">
        <f t="shared" si="10"/>
        <v>#DIV/0!</v>
      </c>
      <c r="S37" s="13"/>
      <c r="T37" s="11" t="e">
        <f t="shared" si="11"/>
        <v>#DIV/0!</v>
      </c>
      <c r="U37" s="11" t="e">
        <f t="shared" si="12"/>
        <v>#DIV/0!</v>
      </c>
      <c r="V37" s="13"/>
      <c r="W37" s="16" t="str">
        <f t="shared" si="0"/>
        <v>ERR</v>
      </c>
      <c r="X37" s="11" t="e">
        <f t="shared" si="13"/>
        <v>#DIV/0!</v>
      </c>
      <c r="Y37" s="11" t="e">
        <f t="shared" si="14"/>
        <v>#DIV/0!</v>
      </c>
      <c r="Z37" s="17" t="e">
        <f t="shared" si="15"/>
        <v>#DIV/0!</v>
      </c>
      <c r="AA37" s="23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20" customFormat="1" ht="8.25" customHeight="1" x14ac:dyDescent="0.2">
      <c r="A38" s="11">
        <f t="shared" si="16"/>
        <v>13</v>
      </c>
      <c r="B38" s="32"/>
      <c r="C38" s="32"/>
      <c r="D38" s="32"/>
      <c r="E38" s="32"/>
      <c r="F38" s="8"/>
      <c r="G38" s="9"/>
      <c r="H38" s="30">
        <f t="shared" si="1"/>
        <v>0</v>
      </c>
      <c r="I38" s="12">
        <f t="shared" si="2"/>
        <v>0</v>
      </c>
      <c r="J38" s="33">
        <f t="shared" si="3"/>
        <v>0</v>
      </c>
      <c r="K38" s="12" t="e">
        <f t="shared" si="4"/>
        <v>#DIV/0!</v>
      </c>
      <c r="L38" s="10" t="e">
        <f t="shared" si="5"/>
        <v>#DIV/0!</v>
      </c>
      <c r="M38" s="11" t="e">
        <f t="shared" si="6"/>
        <v>#DIV/0!</v>
      </c>
      <c r="N38" s="10" t="e">
        <f t="shared" si="7"/>
        <v>#DIV/0!</v>
      </c>
      <c r="O38" s="11" t="e">
        <f t="shared" si="8"/>
        <v>#DIV/0!</v>
      </c>
      <c r="P38" s="10" t="e">
        <f t="shared" si="9"/>
        <v>#DIV/0!</v>
      </c>
      <c r="Q38" s="13"/>
      <c r="R38" s="14" t="e">
        <f t="shared" si="10"/>
        <v>#DIV/0!</v>
      </c>
      <c r="S38" s="13"/>
      <c r="T38" s="11" t="e">
        <f t="shared" si="11"/>
        <v>#DIV/0!</v>
      </c>
      <c r="U38" s="11" t="e">
        <f t="shared" si="12"/>
        <v>#DIV/0!</v>
      </c>
      <c r="V38" s="13"/>
      <c r="W38" s="16" t="str">
        <f t="shared" si="0"/>
        <v>ERR</v>
      </c>
      <c r="X38" s="11" t="e">
        <f t="shared" si="13"/>
        <v>#DIV/0!</v>
      </c>
      <c r="Y38" s="11" t="e">
        <f t="shared" si="14"/>
        <v>#DIV/0!</v>
      </c>
      <c r="Z38" s="17" t="e">
        <f t="shared" si="15"/>
        <v>#DIV/0!</v>
      </c>
      <c r="AA38" s="23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20" customFormat="1" ht="8.25" customHeight="1" x14ac:dyDescent="0.2">
      <c r="A39" s="11">
        <f t="shared" si="16"/>
        <v>14</v>
      </c>
      <c r="B39" s="32"/>
      <c r="C39" s="32"/>
      <c r="D39" s="32"/>
      <c r="E39" s="32"/>
      <c r="F39" s="8"/>
      <c r="G39" s="9"/>
      <c r="H39" s="30">
        <f t="shared" si="1"/>
        <v>0</v>
      </c>
      <c r="I39" s="12">
        <f t="shared" si="2"/>
        <v>0</v>
      </c>
      <c r="J39" s="33">
        <f t="shared" si="3"/>
        <v>0</v>
      </c>
      <c r="K39" s="12" t="e">
        <f t="shared" si="4"/>
        <v>#DIV/0!</v>
      </c>
      <c r="L39" s="10" t="e">
        <f t="shared" si="5"/>
        <v>#DIV/0!</v>
      </c>
      <c r="M39" s="11" t="e">
        <f t="shared" si="6"/>
        <v>#DIV/0!</v>
      </c>
      <c r="N39" s="10" t="e">
        <f t="shared" si="7"/>
        <v>#DIV/0!</v>
      </c>
      <c r="O39" s="11" t="e">
        <f t="shared" si="8"/>
        <v>#DIV/0!</v>
      </c>
      <c r="P39" s="10" t="e">
        <f t="shared" si="9"/>
        <v>#DIV/0!</v>
      </c>
      <c r="Q39" s="13"/>
      <c r="R39" s="14" t="e">
        <f t="shared" si="10"/>
        <v>#DIV/0!</v>
      </c>
      <c r="S39" s="13"/>
      <c r="T39" s="11" t="e">
        <f t="shared" si="11"/>
        <v>#DIV/0!</v>
      </c>
      <c r="U39" s="11" t="e">
        <f t="shared" si="12"/>
        <v>#DIV/0!</v>
      </c>
      <c r="V39" s="13"/>
      <c r="W39" s="16" t="str">
        <f t="shared" si="0"/>
        <v>ERR</v>
      </c>
      <c r="X39" s="11" t="e">
        <f t="shared" si="13"/>
        <v>#DIV/0!</v>
      </c>
      <c r="Y39" s="11" t="e">
        <f t="shared" si="14"/>
        <v>#DIV/0!</v>
      </c>
      <c r="Z39" s="17" t="e">
        <f t="shared" si="15"/>
        <v>#DIV/0!</v>
      </c>
      <c r="AA39" s="23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20" customFormat="1" ht="8.25" customHeight="1" x14ac:dyDescent="0.2">
      <c r="A40" s="11">
        <f t="shared" si="16"/>
        <v>15</v>
      </c>
      <c r="B40" s="32"/>
      <c r="C40" s="32"/>
      <c r="D40" s="32"/>
      <c r="E40" s="32"/>
      <c r="F40" s="8"/>
      <c r="G40" s="9"/>
      <c r="H40" s="30">
        <f t="shared" si="1"/>
        <v>0</v>
      </c>
      <c r="I40" s="12">
        <f t="shared" si="2"/>
        <v>0</v>
      </c>
      <c r="J40" s="33">
        <f t="shared" si="3"/>
        <v>0</v>
      </c>
      <c r="K40" s="12" t="e">
        <f t="shared" si="4"/>
        <v>#DIV/0!</v>
      </c>
      <c r="L40" s="10" t="e">
        <f t="shared" si="5"/>
        <v>#DIV/0!</v>
      </c>
      <c r="M40" s="11" t="e">
        <f t="shared" si="6"/>
        <v>#DIV/0!</v>
      </c>
      <c r="N40" s="10" t="e">
        <f t="shared" si="7"/>
        <v>#DIV/0!</v>
      </c>
      <c r="O40" s="11" t="e">
        <f t="shared" si="8"/>
        <v>#DIV/0!</v>
      </c>
      <c r="P40" s="10" t="e">
        <f t="shared" si="9"/>
        <v>#DIV/0!</v>
      </c>
      <c r="Q40" s="13"/>
      <c r="R40" s="14" t="e">
        <f t="shared" si="10"/>
        <v>#DIV/0!</v>
      </c>
      <c r="S40" s="13"/>
      <c r="T40" s="11" t="e">
        <f t="shared" si="11"/>
        <v>#DIV/0!</v>
      </c>
      <c r="U40" s="11" t="e">
        <f t="shared" si="12"/>
        <v>#DIV/0!</v>
      </c>
      <c r="V40" s="13"/>
      <c r="W40" s="16" t="str">
        <f t="shared" si="0"/>
        <v>ERR</v>
      </c>
      <c r="X40" s="11" t="e">
        <f t="shared" si="13"/>
        <v>#DIV/0!</v>
      </c>
      <c r="Y40" s="11" t="e">
        <f t="shared" si="14"/>
        <v>#DIV/0!</v>
      </c>
      <c r="Z40" s="17" t="e">
        <f t="shared" si="15"/>
        <v>#DIV/0!</v>
      </c>
      <c r="AA40" s="23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20" customFormat="1" ht="8.25" customHeight="1" x14ac:dyDescent="0.2">
      <c r="A41" s="11">
        <f t="shared" si="16"/>
        <v>16</v>
      </c>
      <c r="B41" s="32"/>
      <c r="C41" s="32"/>
      <c r="D41" s="32"/>
      <c r="E41" s="32"/>
      <c r="F41" s="8"/>
      <c r="G41" s="9"/>
      <c r="H41" s="30">
        <f t="shared" si="1"/>
        <v>0</v>
      </c>
      <c r="I41" s="12">
        <f t="shared" si="2"/>
        <v>0</v>
      </c>
      <c r="J41" s="33">
        <f t="shared" si="3"/>
        <v>0</v>
      </c>
      <c r="K41" s="12" t="e">
        <f t="shared" si="4"/>
        <v>#DIV/0!</v>
      </c>
      <c r="L41" s="10" t="e">
        <f t="shared" si="5"/>
        <v>#DIV/0!</v>
      </c>
      <c r="M41" s="11" t="e">
        <f t="shared" si="6"/>
        <v>#DIV/0!</v>
      </c>
      <c r="N41" s="10" t="e">
        <f t="shared" si="7"/>
        <v>#DIV/0!</v>
      </c>
      <c r="O41" s="11" t="e">
        <f t="shared" si="8"/>
        <v>#DIV/0!</v>
      </c>
      <c r="P41" s="10" t="e">
        <f t="shared" si="9"/>
        <v>#DIV/0!</v>
      </c>
      <c r="Q41" s="13"/>
      <c r="R41" s="14" t="e">
        <f t="shared" si="10"/>
        <v>#DIV/0!</v>
      </c>
      <c r="S41" s="13"/>
      <c r="T41" s="11" t="e">
        <f t="shared" si="11"/>
        <v>#DIV/0!</v>
      </c>
      <c r="U41" s="11" t="e">
        <f t="shared" si="12"/>
        <v>#DIV/0!</v>
      </c>
      <c r="V41" s="13"/>
      <c r="W41" s="16" t="str">
        <f t="shared" si="0"/>
        <v>ERR</v>
      </c>
      <c r="X41" s="11" t="e">
        <f t="shared" si="13"/>
        <v>#DIV/0!</v>
      </c>
      <c r="Y41" s="11" t="e">
        <f t="shared" si="14"/>
        <v>#DIV/0!</v>
      </c>
      <c r="Z41" s="17" t="e">
        <f t="shared" si="15"/>
        <v>#DIV/0!</v>
      </c>
      <c r="AA41" s="23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20" customFormat="1" ht="8.25" customHeight="1" x14ac:dyDescent="0.2">
      <c r="A42" s="11">
        <f t="shared" si="16"/>
        <v>17</v>
      </c>
      <c r="B42" s="32"/>
      <c r="C42" s="32"/>
      <c r="D42" s="32"/>
      <c r="E42" s="32"/>
      <c r="F42" s="8"/>
      <c r="G42" s="9"/>
      <c r="H42" s="30">
        <f t="shared" si="1"/>
        <v>0</v>
      </c>
      <c r="I42" s="12">
        <f t="shared" si="2"/>
        <v>0</v>
      </c>
      <c r="J42" s="33">
        <f t="shared" si="3"/>
        <v>0</v>
      </c>
      <c r="K42" s="12" t="e">
        <f t="shared" si="4"/>
        <v>#DIV/0!</v>
      </c>
      <c r="L42" s="10" t="e">
        <f t="shared" si="5"/>
        <v>#DIV/0!</v>
      </c>
      <c r="M42" s="11" t="e">
        <f t="shared" si="6"/>
        <v>#DIV/0!</v>
      </c>
      <c r="N42" s="10" t="e">
        <f t="shared" si="7"/>
        <v>#DIV/0!</v>
      </c>
      <c r="O42" s="11" t="e">
        <f t="shared" si="8"/>
        <v>#DIV/0!</v>
      </c>
      <c r="P42" s="10" t="e">
        <f t="shared" si="9"/>
        <v>#DIV/0!</v>
      </c>
      <c r="Q42" s="13"/>
      <c r="R42" s="14" t="e">
        <f t="shared" si="10"/>
        <v>#DIV/0!</v>
      </c>
      <c r="S42" s="13"/>
      <c r="T42" s="11" t="e">
        <f t="shared" si="11"/>
        <v>#DIV/0!</v>
      </c>
      <c r="U42" s="11" t="e">
        <f t="shared" si="12"/>
        <v>#DIV/0!</v>
      </c>
      <c r="V42" s="13"/>
      <c r="W42" s="16" t="str">
        <f t="shared" si="0"/>
        <v>ERR</v>
      </c>
      <c r="X42" s="11" t="e">
        <f t="shared" si="13"/>
        <v>#DIV/0!</v>
      </c>
      <c r="Y42" s="11" t="e">
        <f t="shared" si="14"/>
        <v>#DIV/0!</v>
      </c>
      <c r="Z42" s="17" t="e">
        <f t="shared" si="15"/>
        <v>#DIV/0!</v>
      </c>
      <c r="AA42" s="23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20" customFormat="1" ht="8.25" customHeight="1" x14ac:dyDescent="0.2">
      <c r="A43" s="11">
        <f t="shared" si="16"/>
        <v>18</v>
      </c>
      <c r="B43" s="32"/>
      <c r="C43" s="32"/>
      <c r="D43" s="32"/>
      <c r="E43" s="32"/>
      <c r="F43" s="8"/>
      <c r="G43" s="9"/>
      <c r="H43" s="30">
        <f t="shared" si="1"/>
        <v>0</v>
      </c>
      <c r="I43" s="12">
        <f t="shared" si="2"/>
        <v>0</v>
      </c>
      <c r="J43" s="33">
        <f t="shared" si="3"/>
        <v>0</v>
      </c>
      <c r="K43" s="12" t="e">
        <f t="shared" si="4"/>
        <v>#DIV/0!</v>
      </c>
      <c r="L43" s="10" t="e">
        <f t="shared" si="5"/>
        <v>#DIV/0!</v>
      </c>
      <c r="M43" s="11" t="e">
        <f t="shared" si="6"/>
        <v>#DIV/0!</v>
      </c>
      <c r="N43" s="10" t="e">
        <f t="shared" si="7"/>
        <v>#DIV/0!</v>
      </c>
      <c r="O43" s="11" t="e">
        <f t="shared" si="8"/>
        <v>#DIV/0!</v>
      </c>
      <c r="P43" s="10" t="e">
        <f t="shared" si="9"/>
        <v>#DIV/0!</v>
      </c>
      <c r="Q43" s="13"/>
      <c r="R43" s="14" t="e">
        <f t="shared" si="10"/>
        <v>#DIV/0!</v>
      </c>
      <c r="S43" s="13"/>
      <c r="T43" s="11" t="e">
        <f t="shared" si="11"/>
        <v>#DIV/0!</v>
      </c>
      <c r="U43" s="11" t="e">
        <f t="shared" si="12"/>
        <v>#DIV/0!</v>
      </c>
      <c r="V43" s="13"/>
      <c r="W43" s="16" t="str">
        <f t="shared" si="0"/>
        <v>ERR</v>
      </c>
      <c r="X43" s="11" t="e">
        <f t="shared" si="13"/>
        <v>#DIV/0!</v>
      </c>
      <c r="Y43" s="11" t="e">
        <f t="shared" si="14"/>
        <v>#DIV/0!</v>
      </c>
      <c r="Z43" s="17" t="e">
        <f t="shared" si="15"/>
        <v>#DIV/0!</v>
      </c>
      <c r="AA43" s="23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20" customFormat="1" ht="8.25" customHeight="1" x14ac:dyDescent="0.2">
      <c r="A44" s="11">
        <f t="shared" si="16"/>
        <v>19</v>
      </c>
      <c r="B44" s="32"/>
      <c r="C44" s="32"/>
      <c r="D44" s="32"/>
      <c r="E44" s="32"/>
      <c r="F44" s="8"/>
      <c r="G44" s="9"/>
      <c r="H44" s="30">
        <f t="shared" si="1"/>
        <v>0</v>
      </c>
      <c r="I44" s="12">
        <f t="shared" si="2"/>
        <v>0</v>
      </c>
      <c r="J44" s="33">
        <f t="shared" si="3"/>
        <v>0</v>
      </c>
      <c r="K44" s="12" t="e">
        <f t="shared" si="4"/>
        <v>#DIV/0!</v>
      </c>
      <c r="L44" s="10" t="e">
        <f t="shared" si="5"/>
        <v>#DIV/0!</v>
      </c>
      <c r="M44" s="11" t="e">
        <f t="shared" si="6"/>
        <v>#DIV/0!</v>
      </c>
      <c r="N44" s="10" t="e">
        <f t="shared" si="7"/>
        <v>#DIV/0!</v>
      </c>
      <c r="O44" s="11" t="e">
        <f t="shared" si="8"/>
        <v>#DIV/0!</v>
      </c>
      <c r="P44" s="10" t="e">
        <f t="shared" si="9"/>
        <v>#DIV/0!</v>
      </c>
      <c r="Q44" s="13"/>
      <c r="R44" s="14" t="e">
        <f t="shared" si="10"/>
        <v>#DIV/0!</v>
      </c>
      <c r="S44" s="13"/>
      <c r="T44" s="11" t="e">
        <f t="shared" si="11"/>
        <v>#DIV/0!</v>
      </c>
      <c r="U44" s="11" t="e">
        <f t="shared" si="12"/>
        <v>#DIV/0!</v>
      </c>
      <c r="V44" s="13"/>
      <c r="W44" s="16" t="str">
        <f t="shared" si="0"/>
        <v>ERR</v>
      </c>
      <c r="X44" s="11" t="e">
        <f t="shared" si="13"/>
        <v>#DIV/0!</v>
      </c>
      <c r="Y44" s="11" t="e">
        <f t="shared" si="14"/>
        <v>#DIV/0!</v>
      </c>
      <c r="Z44" s="17" t="e">
        <f t="shared" si="15"/>
        <v>#DIV/0!</v>
      </c>
      <c r="AA44" s="23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20" customFormat="1" ht="8.25" customHeight="1" x14ac:dyDescent="0.2">
      <c r="A45" s="11">
        <f t="shared" si="16"/>
        <v>20</v>
      </c>
      <c r="B45" s="32"/>
      <c r="C45" s="32"/>
      <c r="D45" s="32"/>
      <c r="E45" s="32"/>
      <c r="F45" s="8"/>
      <c r="G45" s="9"/>
      <c r="H45" s="30">
        <f t="shared" si="1"/>
        <v>0</v>
      </c>
      <c r="I45" s="12">
        <f t="shared" si="2"/>
        <v>0</v>
      </c>
      <c r="J45" s="33">
        <f t="shared" si="3"/>
        <v>0</v>
      </c>
      <c r="K45" s="12" t="e">
        <f t="shared" si="4"/>
        <v>#DIV/0!</v>
      </c>
      <c r="L45" s="10" t="e">
        <f t="shared" si="5"/>
        <v>#DIV/0!</v>
      </c>
      <c r="M45" s="11" t="e">
        <f t="shared" si="6"/>
        <v>#DIV/0!</v>
      </c>
      <c r="N45" s="10" t="e">
        <f t="shared" si="7"/>
        <v>#DIV/0!</v>
      </c>
      <c r="O45" s="11" t="e">
        <f t="shared" si="8"/>
        <v>#DIV/0!</v>
      </c>
      <c r="P45" s="10" t="e">
        <f t="shared" si="9"/>
        <v>#DIV/0!</v>
      </c>
      <c r="Q45" s="13"/>
      <c r="R45" s="14" t="e">
        <f t="shared" si="10"/>
        <v>#DIV/0!</v>
      </c>
      <c r="S45" s="13"/>
      <c r="T45" s="11" t="e">
        <f t="shared" si="11"/>
        <v>#DIV/0!</v>
      </c>
      <c r="U45" s="11" t="e">
        <f t="shared" si="12"/>
        <v>#DIV/0!</v>
      </c>
      <c r="V45" s="13"/>
      <c r="W45" s="16" t="str">
        <f t="shared" si="0"/>
        <v>ERR</v>
      </c>
      <c r="X45" s="11" t="e">
        <f t="shared" si="13"/>
        <v>#DIV/0!</v>
      </c>
      <c r="Y45" s="11" t="e">
        <f t="shared" si="14"/>
        <v>#DIV/0!</v>
      </c>
      <c r="Z45" s="17" t="e">
        <f t="shared" si="15"/>
        <v>#DIV/0!</v>
      </c>
      <c r="AA45" s="23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20" customFormat="1" ht="8.25" customHeight="1" x14ac:dyDescent="0.2">
      <c r="A46" s="11">
        <f t="shared" si="16"/>
        <v>21</v>
      </c>
      <c r="B46" s="32"/>
      <c r="C46" s="32"/>
      <c r="D46" s="32"/>
      <c r="E46" s="32"/>
      <c r="F46" s="8"/>
      <c r="G46" s="9"/>
      <c r="H46" s="30">
        <f t="shared" si="1"/>
        <v>0</v>
      </c>
      <c r="I46" s="12">
        <f t="shared" si="2"/>
        <v>0</v>
      </c>
      <c r="J46" s="33">
        <f t="shared" si="3"/>
        <v>0</v>
      </c>
      <c r="K46" s="12" t="e">
        <f t="shared" si="4"/>
        <v>#DIV/0!</v>
      </c>
      <c r="L46" s="10" t="e">
        <f t="shared" si="5"/>
        <v>#DIV/0!</v>
      </c>
      <c r="M46" s="11" t="e">
        <f t="shared" si="6"/>
        <v>#DIV/0!</v>
      </c>
      <c r="N46" s="10" t="e">
        <f t="shared" si="7"/>
        <v>#DIV/0!</v>
      </c>
      <c r="O46" s="11" t="e">
        <f t="shared" si="8"/>
        <v>#DIV/0!</v>
      </c>
      <c r="P46" s="10" t="e">
        <f t="shared" si="9"/>
        <v>#DIV/0!</v>
      </c>
      <c r="Q46" s="13"/>
      <c r="R46" s="14" t="e">
        <f t="shared" si="10"/>
        <v>#DIV/0!</v>
      </c>
      <c r="S46" s="13"/>
      <c r="T46" s="11" t="e">
        <f t="shared" si="11"/>
        <v>#DIV/0!</v>
      </c>
      <c r="U46" s="11" t="e">
        <f t="shared" si="12"/>
        <v>#DIV/0!</v>
      </c>
      <c r="V46" s="13"/>
      <c r="W46" s="16" t="str">
        <f t="shared" si="0"/>
        <v>ERR</v>
      </c>
      <c r="X46" s="11" t="e">
        <f t="shared" si="13"/>
        <v>#DIV/0!</v>
      </c>
      <c r="Y46" s="11" t="e">
        <f t="shared" si="14"/>
        <v>#DIV/0!</v>
      </c>
      <c r="Z46" s="17" t="e">
        <f t="shared" si="15"/>
        <v>#DIV/0!</v>
      </c>
      <c r="AA46" s="23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20" customFormat="1" ht="8.25" customHeight="1" x14ac:dyDescent="0.2">
      <c r="A47" s="11">
        <f t="shared" si="16"/>
        <v>22</v>
      </c>
      <c r="B47" s="32"/>
      <c r="C47" s="32"/>
      <c r="D47" s="32"/>
      <c r="E47" s="32"/>
      <c r="F47" s="8"/>
      <c r="G47" s="9"/>
      <c r="H47" s="30">
        <f t="shared" si="1"/>
        <v>0</v>
      </c>
      <c r="I47" s="12">
        <f t="shared" si="2"/>
        <v>0</v>
      </c>
      <c r="J47" s="33">
        <f t="shared" si="3"/>
        <v>0</v>
      </c>
      <c r="K47" s="12" t="e">
        <f t="shared" si="4"/>
        <v>#DIV/0!</v>
      </c>
      <c r="L47" s="10" t="e">
        <f t="shared" si="5"/>
        <v>#DIV/0!</v>
      </c>
      <c r="M47" s="11" t="e">
        <f t="shared" si="6"/>
        <v>#DIV/0!</v>
      </c>
      <c r="N47" s="10" t="e">
        <f t="shared" si="7"/>
        <v>#DIV/0!</v>
      </c>
      <c r="O47" s="11" t="e">
        <f t="shared" si="8"/>
        <v>#DIV/0!</v>
      </c>
      <c r="P47" s="10" t="e">
        <f t="shared" si="9"/>
        <v>#DIV/0!</v>
      </c>
      <c r="Q47" s="13"/>
      <c r="R47" s="14" t="e">
        <f t="shared" si="10"/>
        <v>#DIV/0!</v>
      </c>
      <c r="S47" s="13"/>
      <c r="T47" s="11" t="e">
        <f t="shared" si="11"/>
        <v>#DIV/0!</v>
      </c>
      <c r="U47" s="11" t="e">
        <f t="shared" si="12"/>
        <v>#DIV/0!</v>
      </c>
      <c r="V47" s="13"/>
      <c r="W47" s="16" t="str">
        <f t="shared" si="0"/>
        <v>ERR</v>
      </c>
      <c r="X47" s="11" t="e">
        <f t="shared" si="13"/>
        <v>#DIV/0!</v>
      </c>
      <c r="Y47" s="11" t="e">
        <f t="shared" si="14"/>
        <v>#DIV/0!</v>
      </c>
      <c r="Z47" s="17" t="e">
        <f t="shared" si="15"/>
        <v>#DIV/0!</v>
      </c>
      <c r="AA47" s="23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20" customFormat="1" ht="8.25" customHeight="1" x14ac:dyDescent="0.2">
      <c r="A48" s="11">
        <f t="shared" si="16"/>
        <v>23</v>
      </c>
      <c r="B48" s="32"/>
      <c r="C48" s="32"/>
      <c r="D48" s="32"/>
      <c r="E48" s="32"/>
      <c r="F48" s="8"/>
      <c r="G48" s="9"/>
      <c r="H48" s="30">
        <f t="shared" si="1"/>
        <v>0</v>
      </c>
      <c r="I48" s="12">
        <f t="shared" si="2"/>
        <v>0</v>
      </c>
      <c r="J48" s="33">
        <f t="shared" si="3"/>
        <v>0</v>
      </c>
      <c r="K48" s="12" t="e">
        <f t="shared" si="4"/>
        <v>#DIV/0!</v>
      </c>
      <c r="L48" s="10" t="e">
        <f t="shared" si="5"/>
        <v>#DIV/0!</v>
      </c>
      <c r="M48" s="11" t="e">
        <f t="shared" si="6"/>
        <v>#DIV/0!</v>
      </c>
      <c r="N48" s="10" t="e">
        <f t="shared" si="7"/>
        <v>#DIV/0!</v>
      </c>
      <c r="O48" s="11" t="e">
        <f t="shared" si="8"/>
        <v>#DIV/0!</v>
      </c>
      <c r="P48" s="10" t="e">
        <f t="shared" si="9"/>
        <v>#DIV/0!</v>
      </c>
      <c r="Q48" s="13"/>
      <c r="R48" s="14" t="e">
        <f t="shared" si="10"/>
        <v>#DIV/0!</v>
      </c>
      <c r="S48" s="13"/>
      <c r="T48" s="11" t="e">
        <f t="shared" si="11"/>
        <v>#DIV/0!</v>
      </c>
      <c r="U48" s="11" t="e">
        <f t="shared" si="12"/>
        <v>#DIV/0!</v>
      </c>
      <c r="V48" s="13"/>
      <c r="W48" s="16" t="str">
        <f t="shared" si="0"/>
        <v>ERR</v>
      </c>
      <c r="X48" s="11" t="e">
        <f t="shared" si="13"/>
        <v>#DIV/0!</v>
      </c>
      <c r="Y48" s="11" t="e">
        <f t="shared" si="14"/>
        <v>#DIV/0!</v>
      </c>
      <c r="Z48" s="17" t="e">
        <f t="shared" si="15"/>
        <v>#DIV/0!</v>
      </c>
      <c r="AA48" s="23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0" customFormat="1" ht="8.25" customHeight="1" x14ac:dyDescent="0.2">
      <c r="A49" s="11">
        <f t="shared" si="16"/>
        <v>24</v>
      </c>
      <c r="B49" s="32"/>
      <c r="C49" s="32"/>
      <c r="D49" s="32"/>
      <c r="E49" s="32"/>
      <c r="F49" s="8"/>
      <c r="G49" s="9"/>
      <c r="H49" s="30">
        <f t="shared" si="1"/>
        <v>0</v>
      </c>
      <c r="I49" s="12">
        <f t="shared" si="2"/>
        <v>0</v>
      </c>
      <c r="J49" s="33">
        <f t="shared" si="3"/>
        <v>0</v>
      </c>
      <c r="K49" s="12" t="e">
        <f t="shared" si="4"/>
        <v>#DIV/0!</v>
      </c>
      <c r="L49" s="10" t="e">
        <f t="shared" si="5"/>
        <v>#DIV/0!</v>
      </c>
      <c r="M49" s="11" t="e">
        <f t="shared" si="6"/>
        <v>#DIV/0!</v>
      </c>
      <c r="N49" s="10" t="e">
        <f t="shared" si="7"/>
        <v>#DIV/0!</v>
      </c>
      <c r="O49" s="11" t="e">
        <f t="shared" si="8"/>
        <v>#DIV/0!</v>
      </c>
      <c r="P49" s="10" t="e">
        <f t="shared" si="9"/>
        <v>#DIV/0!</v>
      </c>
      <c r="Q49" s="13"/>
      <c r="R49" s="14" t="e">
        <f t="shared" si="10"/>
        <v>#DIV/0!</v>
      </c>
      <c r="S49" s="13"/>
      <c r="T49" s="11" t="e">
        <f t="shared" si="11"/>
        <v>#DIV/0!</v>
      </c>
      <c r="U49" s="11" t="e">
        <f t="shared" si="12"/>
        <v>#DIV/0!</v>
      </c>
      <c r="V49" s="13"/>
      <c r="W49" s="16" t="str">
        <f t="shared" si="0"/>
        <v>ERR</v>
      </c>
      <c r="X49" s="11" t="e">
        <f t="shared" si="13"/>
        <v>#DIV/0!</v>
      </c>
      <c r="Y49" s="11" t="e">
        <f t="shared" si="14"/>
        <v>#DIV/0!</v>
      </c>
      <c r="Z49" s="17" t="e">
        <f t="shared" si="15"/>
        <v>#DIV/0!</v>
      </c>
      <c r="AA49" s="23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20" customFormat="1" ht="8.25" customHeight="1" x14ac:dyDescent="0.2">
      <c r="A50" s="11">
        <f t="shared" si="16"/>
        <v>25</v>
      </c>
      <c r="B50" s="32"/>
      <c r="C50" s="32"/>
      <c r="D50" s="32"/>
      <c r="E50" s="32"/>
      <c r="F50" s="8"/>
      <c r="G50" s="9"/>
      <c r="H50" s="30">
        <f t="shared" si="1"/>
        <v>0</v>
      </c>
      <c r="I50" s="12">
        <f t="shared" si="2"/>
        <v>0</v>
      </c>
      <c r="J50" s="33">
        <f t="shared" si="3"/>
        <v>0</v>
      </c>
      <c r="K50" s="12" t="e">
        <f t="shared" si="4"/>
        <v>#DIV/0!</v>
      </c>
      <c r="L50" s="10" t="e">
        <f t="shared" si="5"/>
        <v>#DIV/0!</v>
      </c>
      <c r="M50" s="11" t="e">
        <f t="shared" si="6"/>
        <v>#DIV/0!</v>
      </c>
      <c r="N50" s="10" t="e">
        <f t="shared" si="7"/>
        <v>#DIV/0!</v>
      </c>
      <c r="O50" s="11" t="e">
        <f t="shared" si="8"/>
        <v>#DIV/0!</v>
      </c>
      <c r="P50" s="10" t="e">
        <f t="shared" si="9"/>
        <v>#DIV/0!</v>
      </c>
      <c r="Q50" s="13"/>
      <c r="R50" s="14" t="e">
        <f t="shared" si="10"/>
        <v>#DIV/0!</v>
      </c>
      <c r="S50" s="13"/>
      <c r="T50" s="11" t="e">
        <f t="shared" si="11"/>
        <v>#DIV/0!</v>
      </c>
      <c r="U50" s="11" t="e">
        <f t="shared" si="12"/>
        <v>#DIV/0!</v>
      </c>
      <c r="V50" s="13"/>
      <c r="W50" s="16" t="str">
        <f t="shared" si="0"/>
        <v>ERR</v>
      </c>
      <c r="X50" s="11" t="e">
        <f t="shared" si="13"/>
        <v>#DIV/0!</v>
      </c>
      <c r="Y50" s="11" t="e">
        <f t="shared" si="14"/>
        <v>#DIV/0!</v>
      </c>
      <c r="Z50" s="17" t="e">
        <f t="shared" si="15"/>
        <v>#DIV/0!</v>
      </c>
      <c r="AA50" s="23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20" customFormat="1" ht="8.25" customHeight="1" x14ac:dyDescent="0.2">
      <c r="A51" s="11">
        <f t="shared" si="16"/>
        <v>26</v>
      </c>
      <c r="B51" s="32"/>
      <c r="C51" s="32"/>
      <c r="D51" s="32"/>
      <c r="E51" s="32"/>
      <c r="F51" s="8"/>
      <c r="G51" s="9"/>
      <c r="H51" s="30">
        <f t="shared" si="1"/>
        <v>0</v>
      </c>
      <c r="I51" s="12">
        <f t="shared" si="2"/>
        <v>0</v>
      </c>
      <c r="J51" s="33">
        <f t="shared" si="3"/>
        <v>0</v>
      </c>
      <c r="K51" s="12" t="e">
        <f t="shared" si="4"/>
        <v>#DIV/0!</v>
      </c>
      <c r="L51" s="10" t="e">
        <f t="shared" si="5"/>
        <v>#DIV/0!</v>
      </c>
      <c r="M51" s="11" t="e">
        <f t="shared" si="6"/>
        <v>#DIV/0!</v>
      </c>
      <c r="N51" s="10" t="e">
        <f t="shared" si="7"/>
        <v>#DIV/0!</v>
      </c>
      <c r="O51" s="11" t="e">
        <f t="shared" si="8"/>
        <v>#DIV/0!</v>
      </c>
      <c r="P51" s="10" t="e">
        <f t="shared" si="9"/>
        <v>#DIV/0!</v>
      </c>
      <c r="Q51" s="13"/>
      <c r="R51" s="14" t="e">
        <f t="shared" si="10"/>
        <v>#DIV/0!</v>
      </c>
      <c r="S51" s="13"/>
      <c r="T51" s="11" t="e">
        <f t="shared" si="11"/>
        <v>#DIV/0!</v>
      </c>
      <c r="U51" s="11" t="e">
        <f t="shared" si="12"/>
        <v>#DIV/0!</v>
      </c>
      <c r="V51" s="13"/>
      <c r="W51" s="16" t="str">
        <f t="shared" si="0"/>
        <v>ERR</v>
      </c>
      <c r="X51" s="11" t="e">
        <f t="shared" si="13"/>
        <v>#DIV/0!</v>
      </c>
      <c r="Y51" s="11" t="e">
        <f t="shared" si="14"/>
        <v>#DIV/0!</v>
      </c>
      <c r="Z51" s="17" t="e">
        <f t="shared" si="15"/>
        <v>#DIV/0!</v>
      </c>
      <c r="AA51" s="23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20" customFormat="1" ht="8.25" customHeight="1" x14ac:dyDescent="0.2">
      <c r="A52" s="11">
        <f t="shared" si="16"/>
        <v>27</v>
      </c>
      <c r="B52" s="32"/>
      <c r="C52" s="32"/>
      <c r="D52" s="32"/>
      <c r="E52" s="32"/>
      <c r="F52" s="8"/>
      <c r="G52" s="9"/>
      <c r="H52" s="30">
        <f t="shared" si="1"/>
        <v>0</v>
      </c>
      <c r="I52" s="12">
        <f t="shared" si="2"/>
        <v>0</v>
      </c>
      <c r="J52" s="33">
        <f t="shared" si="3"/>
        <v>0</v>
      </c>
      <c r="K52" s="12" t="e">
        <f t="shared" si="4"/>
        <v>#DIV/0!</v>
      </c>
      <c r="L52" s="10" t="e">
        <f t="shared" si="5"/>
        <v>#DIV/0!</v>
      </c>
      <c r="M52" s="11" t="e">
        <f t="shared" si="6"/>
        <v>#DIV/0!</v>
      </c>
      <c r="N52" s="10" t="e">
        <f t="shared" si="7"/>
        <v>#DIV/0!</v>
      </c>
      <c r="O52" s="11" t="e">
        <f t="shared" si="8"/>
        <v>#DIV/0!</v>
      </c>
      <c r="P52" s="10" t="e">
        <f t="shared" si="9"/>
        <v>#DIV/0!</v>
      </c>
      <c r="Q52" s="13"/>
      <c r="R52" s="14" t="e">
        <f t="shared" si="10"/>
        <v>#DIV/0!</v>
      </c>
      <c r="S52" s="13"/>
      <c r="T52" s="11" t="e">
        <f t="shared" si="11"/>
        <v>#DIV/0!</v>
      </c>
      <c r="U52" s="11" t="e">
        <f t="shared" si="12"/>
        <v>#DIV/0!</v>
      </c>
      <c r="V52" s="13"/>
      <c r="W52" s="16" t="str">
        <f t="shared" si="0"/>
        <v>ERR</v>
      </c>
      <c r="X52" s="11" t="e">
        <f t="shared" si="13"/>
        <v>#DIV/0!</v>
      </c>
      <c r="Y52" s="11" t="e">
        <f t="shared" si="14"/>
        <v>#DIV/0!</v>
      </c>
      <c r="Z52" s="17" t="e">
        <f t="shared" si="15"/>
        <v>#DIV/0!</v>
      </c>
      <c r="AA52" s="23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20" customFormat="1" ht="8.25" customHeight="1" x14ac:dyDescent="0.2">
      <c r="A53" s="11">
        <f t="shared" si="16"/>
        <v>28</v>
      </c>
      <c r="B53" s="32"/>
      <c r="C53" s="32"/>
      <c r="D53" s="32"/>
      <c r="E53" s="32"/>
      <c r="F53" s="8"/>
      <c r="G53" s="9"/>
      <c r="H53" s="30">
        <f t="shared" si="1"/>
        <v>0</v>
      </c>
      <c r="I53" s="12">
        <f t="shared" si="2"/>
        <v>0</v>
      </c>
      <c r="J53" s="33">
        <f t="shared" si="3"/>
        <v>0</v>
      </c>
      <c r="K53" s="12" t="e">
        <f t="shared" si="4"/>
        <v>#DIV/0!</v>
      </c>
      <c r="L53" s="10" t="e">
        <f t="shared" si="5"/>
        <v>#DIV/0!</v>
      </c>
      <c r="M53" s="11" t="e">
        <f t="shared" si="6"/>
        <v>#DIV/0!</v>
      </c>
      <c r="N53" s="10" t="e">
        <f t="shared" si="7"/>
        <v>#DIV/0!</v>
      </c>
      <c r="O53" s="11" t="e">
        <f t="shared" si="8"/>
        <v>#DIV/0!</v>
      </c>
      <c r="P53" s="10" t="e">
        <f t="shared" si="9"/>
        <v>#DIV/0!</v>
      </c>
      <c r="Q53" s="13"/>
      <c r="R53" s="14" t="e">
        <f t="shared" si="10"/>
        <v>#DIV/0!</v>
      </c>
      <c r="S53" s="13"/>
      <c r="T53" s="11" t="e">
        <f t="shared" si="11"/>
        <v>#DIV/0!</v>
      </c>
      <c r="U53" s="11" t="e">
        <f t="shared" si="12"/>
        <v>#DIV/0!</v>
      </c>
      <c r="V53" s="13"/>
      <c r="W53" s="16" t="str">
        <f t="shared" si="0"/>
        <v>ERR</v>
      </c>
      <c r="X53" s="11" t="e">
        <f t="shared" si="13"/>
        <v>#DIV/0!</v>
      </c>
      <c r="Y53" s="11" t="e">
        <f t="shared" si="14"/>
        <v>#DIV/0!</v>
      </c>
      <c r="Z53" s="17" t="e">
        <f t="shared" si="15"/>
        <v>#DIV/0!</v>
      </c>
      <c r="AA53" s="23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20" customFormat="1" ht="8.25" customHeight="1" x14ac:dyDescent="0.2">
      <c r="A54" s="11">
        <f t="shared" si="16"/>
        <v>29</v>
      </c>
      <c r="B54" s="32"/>
      <c r="C54" s="32"/>
      <c r="D54" s="32"/>
      <c r="E54" s="32"/>
      <c r="F54" s="8"/>
      <c r="G54" s="9"/>
      <c r="H54" s="30">
        <f t="shared" si="1"/>
        <v>0</v>
      </c>
      <c r="I54" s="12">
        <f t="shared" si="2"/>
        <v>0</v>
      </c>
      <c r="J54" s="33">
        <f t="shared" si="3"/>
        <v>0</v>
      </c>
      <c r="K54" s="12" t="e">
        <f t="shared" si="4"/>
        <v>#DIV/0!</v>
      </c>
      <c r="L54" s="10" t="e">
        <f t="shared" si="5"/>
        <v>#DIV/0!</v>
      </c>
      <c r="M54" s="11" t="e">
        <f t="shared" si="6"/>
        <v>#DIV/0!</v>
      </c>
      <c r="N54" s="10" t="e">
        <f t="shared" si="7"/>
        <v>#DIV/0!</v>
      </c>
      <c r="O54" s="11" t="e">
        <f t="shared" si="8"/>
        <v>#DIV/0!</v>
      </c>
      <c r="P54" s="10" t="e">
        <f t="shared" si="9"/>
        <v>#DIV/0!</v>
      </c>
      <c r="Q54" s="13"/>
      <c r="R54" s="14" t="e">
        <f t="shared" si="10"/>
        <v>#DIV/0!</v>
      </c>
      <c r="S54" s="13"/>
      <c r="T54" s="11" t="e">
        <f t="shared" si="11"/>
        <v>#DIV/0!</v>
      </c>
      <c r="U54" s="11" t="e">
        <f t="shared" si="12"/>
        <v>#DIV/0!</v>
      </c>
      <c r="V54" s="13"/>
      <c r="W54" s="16" t="str">
        <f t="shared" si="0"/>
        <v>ERR</v>
      </c>
      <c r="X54" s="11" t="e">
        <f t="shared" si="13"/>
        <v>#DIV/0!</v>
      </c>
      <c r="Y54" s="11" t="e">
        <f t="shared" si="14"/>
        <v>#DIV/0!</v>
      </c>
      <c r="Z54" s="17" t="e">
        <f t="shared" si="15"/>
        <v>#DIV/0!</v>
      </c>
      <c r="AA54" s="23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8.25" customHeight="1" x14ac:dyDescent="0.2">
      <c r="A55" s="11">
        <f t="shared" si="16"/>
        <v>30</v>
      </c>
      <c r="B55" s="32"/>
      <c r="C55" s="32"/>
      <c r="D55" s="32"/>
      <c r="E55" s="32"/>
      <c r="F55" s="8"/>
      <c r="G55" s="9"/>
      <c r="H55" s="30">
        <f t="shared" si="1"/>
        <v>0</v>
      </c>
      <c r="I55" s="12">
        <f t="shared" si="2"/>
        <v>0</v>
      </c>
      <c r="J55" s="33">
        <f t="shared" si="3"/>
        <v>0</v>
      </c>
      <c r="K55" s="12" t="e">
        <f t="shared" si="4"/>
        <v>#DIV/0!</v>
      </c>
      <c r="L55" s="10" t="e">
        <f t="shared" si="5"/>
        <v>#DIV/0!</v>
      </c>
      <c r="M55" s="11" t="e">
        <f t="shared" si="6"/>
        <v>#DIV/0!</v>
      </c>
      <c r="N55" s="10" t="e">
        <f t="shared" si="7"/>
        <v>#DIV/0!</v>
      </c>
      <c r="O55" s="11" t="e">
        <f t="shared" si="8"/>
        <v>#DIV/0!</v>
      </c>
      <c r="P55" s="10" t="e">
        <f t="shared" si="9"/>
        <v>#DIV/0!</v>
      </c>
      <c r="Q55" s="13"/>
      <c r="R55" s="14" t="e">
        <f t="shared" si="10"/>
        <v>#DIV/0!</v>
      </c>
      <c r="S55" s="13"/>
      <c r="T55" s="11" t="e">
        <f t="shared" si="11"/>
        <v>#DIV/0!</v>
      </c>
      <c r="U55" s="11" t="e">
        <f t="shared" si="12"/>
        <v>#DIV/0!</v>
      </c>
      <c r="V55" s="13"/>
      <c r="W55" s="16" t="str">
        <f t="shared" si="0"/>
        <v>ERR</v>
      </c>
      <c r="X55" s="11" t="e">
        <f t="shared" si="13"/>
        <v>#DIV/0!</v>
      </c>
      <c r="Y55" s="11" t="e">
        <f t="shared" si="14"/>
        <v>#DIV/0!</v>
      </c>
      <c r="Z55" s="17" t="e">
        <f t="shared" si="15"/>
        <v>#DIV/0!</v>
      </c>
      <c r="AA55" s="22"/>
    </row>
    <row r="56" spans="1:255" ht="8.25" customHeight="1" x14ac:dyDescent="0.2">
      <c r="A56" s="11">
        <f t="shared" si="16"/>
        <v>31</v>
      </c>
      <c r="B56" s="32"/>
      <c r="C56" s="32"/>
      <c r="D56" s="32"/>
      <c r="E56" s="32"/>
      <c r="F56" s="8"/>
      <c r="G56" s="9"/>
      <c r="H56" s="30">
        <f t="shared" si="1"/>
        <v>0</v>
      </c>
      <c r="I56" s="12">
        <f t="shared" si="2"/>
        <v>0</v>
      </c>
      <c r="J56" s="33">
        <f t="shared" si="3"/>
        <v>0</v>
      </c>
      <c r="K56" s="12" t="e">
        <f t="shared" si="4"/>
        <v>#DIV/0!</v>
      </c>
      <c r="L56" s="10" t="e">
        <f t="shared" si="5"/>
        <v>#DIV/0!</v>
      </c>
      <c r="M56" s="11" t="e">
        <f t="shared" si="6"/>
        <v>#DIV/0!</v>
      </c>
      <c r="N56" s="10" t="e">
        <f t="shared" si="7"/>
        <v>#DIV/0!</v>
      </c>
      <c r="O56" s="11" t="e">
        <f t="shared" si="8"/>
        <v>#DIV/0!</v>
      </c>
      <c r="P56" s="10" t="e">
        <f t="shared" si="9"/>
        <v>#DIV/0!</v>
      </c>
      <c r="Q56" s="13"/>
      <c r="R56" s="14" t="e">
        <f t="shared" si="10"/>
        <v>#DIV/0!</v>
      </c>
      <c r="S56" s="13"/>
      <c r="T56" s="11" t="e">
        <f t="shared" si="11"/>
        <v>#DIV/0!</v>
      </c>
      <c r="U56" s="11" t="e">
        <f t="shared" si="12"/>
        <v>#DIV/0!</v>
      </c>
      <c r="V56" s="13"/>
      <c r="W56" s="16" t="str">
        <f t="shared" si="0"/>
        <v>ERR</v>
      </c>
      <c r="X56" s="11" t="e">
        <f t="shared" si="13"/>
        <v>#DIV/0!</v>
      </c>
      <c r="Y56" s="11" t="e">
        <f t="shared" si="14"/>
        <v>#DIV/0!</v>
      </c>
      <c r="Z56" s="17" t="e">
        <f t="shared" si="15"/>
        <v>#DIV/0!</v>
      </c>
      <c r="AA56" s="22"/>
    </row>
    <row r="57" spans="1:255" ht="8.25" customHeight="1" x14ac:dyDescent="0.2">
      <c r="A57" s="11">
        <f t="shared" si="16"/>
        <v>32</v>
      </c>
      <c r="B57" s="32"/>
      <c r="C57" s="32"/>
      <c r="D57" s="32"/>
      <c r="E57" s="32"/>
      <c r="F57" s="8"/>
      <c r="G57" s="9"/>
      <c r="H57" s="30">
        <f t="shared" si="1"/>
        <v>0</v>
      </c>
      <c r="I57" s="12">
        <f t="shared" si="2"/>
        <v>0</v>
      </c>
      <c r="J57" s="33">
        <f t="shared" si="3"/>
        <v>0</v>
      </c>
      <c r="K57" s="12" t="e">
        <f t="shared" si="4"/>
        <v>#DIV/0!</v>
      </c>
      <c r="L57" s="10" t="e">
        <f t="shared" si="5"/>
        <v>#DIV/0!</v>
      </c>
      <c r="M57" s="11" t="e">
        <f t="shared" si="6"/>
        <v>#DIV/0!</v>
      </c>
      <c r="N57" s="10" t="e">
        <f t="shared" si="7"/>
        <v>#DIV/0!</v>
      </c>
      <c r="O57" s="11" t="e">
        <f t="shared" si="8"/>
        <v>#DIV/0!</v>
      </c>
      <c r="P57" s="10" t="e">
        <f t="shared" si="9"/>
        <v>#DIV/0!</v>
      </c>
      <c r="Q57" s="13"/>
      <c r="R57" s="14" t="e">
        <f t="shared" si="10"/>
        <v>#DIV/0!</v>
      </c>
      <c r="S57" s="13"/>
      <c r="T57" s="11" t="e">
        <f t="shared" si="11"/>
        <v>#DIV/0!</v>
      </c>
      <c r="U57" s="11" t="e">
        <f t="shared" si="12"/>
        <v>#DIV/0!</v>
      </c>
      <c r="V57" s="13"/>
      <c r="W57" s="16" t="str">
        <f t="shared" si="0"/>
        <v>ERR</v>
      </c>
      <c r="X57" s="11" t="e">
        <f t="shared" si="13"/>
        <v>#DIV/0!</v>
      </c>
      <c r="Y57" s="11" t="e">
        <f t="shared" si="14"/>
        <v>#DIV/0!</v>
      </c>
      <c r="Z57" s="17" t="e">
        <f t="shared" si="15"/>
        <v>#DIV/0!</v>
      </c>
      <c r="AA57" s="22"/>
    </row>
    <row r="58" spans="1:255" ht="8.25" customHeight="1" x14ac:dyDescent="0.2">
      <c r="A58" s="11">
        <f t="shared" si="16"/>
        <v>33</v>
      </c>
      <c r="B58" s="32"/>
      <c r="C58" s="32"/>
      <c r="D58" s="32"/>
      <c r="E58" s="32"/>
      <c r="F58" s="8"/>
      <c r="G58" s="9"/>
      <c r="H58" s="30">
        <f t="shared" ref="H58:H89" si="17">+G58-F58</f>
        <v>0</v>
      </c>
      <c r="I58" s="12">
        <f t="shared" ref="I58:I89" si="18">ROUNDUP(J58,0)</f>
        <v>0</v>
      </c>
      <c r="J58" s="33">
        <f t="shared" ref="J58:J89" si="19">+H58*60*24</f>
        <v>0</v>
      </c>
      <c r="K58" s="12" t="e">
        <f t="shared" ref="K58:K89" si="20">+$E$6-5</f>
        <v>#DIV/0!</v>
      </c>
      <c r="L58" s="10" t="e">
        <f t="shared" ref="L58:L89" si="21">+$E$6+5</f>
        <v>#DIV/0!</v>
      </c>
      <c r="M58" s="11" t="e">
        <f t="shared" ref="M58:M89" si="22">IF(I58&lt;K58,K58-I58,0)</f>
        <v>#DIV/0!</v>
      </c>
      <c r="N58" s="10" t="e">
        <f t="shared" ref="N58:N89" si="23">IF(I58&gt;E$7,"ELIMINATED",IF(I58&gt;L58,I58-L58,0))</f>
        <v>#DIV/0!</v>
      </c>
      <c r="O58" s="11" t="e">
        <f t="shared" ref="O58:O89" si="24">M58*2</f>
        <v>#DIV/0!</v>
      </c>
      <c r="P58" s="10" t="e">
        <f t="shared" ref="P58:P89" si="25">IF(N58="Eliminated", N58,N58*1)</f>
        <v>#DIV/0!</v>
      </c>
      <c r="Q58" s="13"/>
      <c r="R58" s="14" t="e">
        <f t="shared" ref="R58:R89" si="26">IF(P58="eliminated",P58,Q58-(P58+O58))</f>
        <v>#DIV/0!</v>
      </c>
      <c r="S58" s="13"/>
      <c r="T58" s="11" t="e">
        <f t="shared" ref="T58:T89" si="27">IF(S58="HRCAV","N/A",R58)</f>
        <v>#DIV/0!</v>
      </c>
      <c r="U58" s="11" t="e">
        <f t="shared" ref="U58:U89" si="28">RANK(T58,T$26:T$58,0)</f>
        <v>#DIV/0!</v>
      </c>
      <c r="V58" s="13"/>
      <c r="W58" s="16" t="str">
        <f t="shared" ref="W58:W89" si="29">IF(V58="Adv",$W$7,IF(V58=1, $W$8,IF(V58=2,$W$9,IF(V58=3,$W$10,IF(V58=4,$W$11,IF(V58=5,0,IF(V58="N/A",V58,"ERR")))))))</f>
        <v>ERR</v>
      </c>
      <c r="X58" s="11" t="e">
        <f t="shared" ref="X58:X89" si="30">IF(R58="Eliminated",R58,IF(W58="N/A",W58,R58*W58))</f>
        <v>#DIV/0!</v>
      </c>
      <c r="Y58" s="11" t="e">
        <f t="shared" ref="Y58:Y89" si="31">IF(X58="Eliminated",X58,IF(X58="N/A",X58,R58-X58))</f>
        <v>#DIV/0!</v>
      </c>
      <c r="Z58" s="17" t="e">
        <f t="shared" ref="Z58:Z89" si="32">RANK(Y58,Y$26:Y$58,0)</f>
        <v>#DIV/0!</v>
      </c>
      <c r="AA58" s="22"/>
    </row>
    <row r="59" spans="1:255" ht="8.25" customHeight="1" x14ac:dyDescent="0.2">
      <c r="A59" s="11">
        <f t="shared" ref="A59:A90" si="33">+A58+1</f>
        <v>34</v>
      </c>
      <c r="B59" s="32"/>
      <c r="C59" s="32"/>
      <c r="D59" s="32"/>
      <c r="E59" s="32"/>
      <c r="F59" s="8"/>
      <c r="G59" s="9"/>
      <c r="H59" s="30">
        <f t="shared" si="17"/>
        <v>0</v>
      </c>
      <c r="I59" s="12">
        <f t="shared" si="18"/>
        <v>0</v>
      </c>
      <c r="J59" s="33">
        <f t="shared" si="19"/>
        <v>0</v>
      </c>
      <c r="K59" s="12" t="e">
        <f t="shared" si="20"/>
        <v>#DIV/0!</v>
      </c>
      <c r="L59" s="10" t="e">
        <f t="shared" si="21"/>
        <v>#DIV/0!</v>
      </c>
      <c r="M59" s="11" t="e">
        <f t="shared" si="22"/>
        <v>#DIV/0!</v>
      </c>
      <c r="N59" s="10" t="e">
        <f t="shared" si="23"/>
        <v>#DIV/0!</v>
      </c>
      <c r="O59" s="11" t="e">
        <f t="shared" si="24"/>
        <v>#DIV/0!</v>
      </c>
      <c r="P59" s="10" t="e">
        <f t="shared" si="25"/>
        <v>#DIV/0!</v>
      </c>
      <c r="Q59" s="13"/>
      <c r="R59" s="14" t="e">
        <f t="shared" si="26"/>
        <v>#DIV/0!</v>
      </c>
      <c r="S59" s="13"/>
      <c r="T59" s="11" t="e">
        <f t="shared" si="27"/>
        <v>#DIV/0!</v>
      </c>
      <c r="U59" s="11" t="e">
        <f t="shared" si="28"/>
        <v>#DIV/0!</v>
      </c>
      <c r="V59" s="13"/>
      <c r="W59" s="16" t="str">
        <f t="shared" si="29"/>
        <v>ERR</v>
      </c>
      <c r="X59" s="11" t="e">
        <f t="shared" si="30"/>
        <v>#DIV/0!</v>
      </c>
      <c r="Y59" s="11" t="e">
        <f t="shared" si="31"/>
        <v>#DIV/0!</v>
      </c>
      <c r="Z59" s="17" t="e">
        <f t="shared" si="32"/>
        <v>#DIV/0!</v>
      </c>
    </row>
    <row r="60" spans="1:255" ht="8.25" customHeight="1" x14ac:dyDescent="0.2">
      <c r="A60" s="11">
        <f t="shared" si="33"/>
        <v>35</v>
      </c>
      <c r="B60" s="32"/>
      <c r="C60" s="32"/>
      <c r="D60" s="32"/>
      <c r="E60" s="32"/>
      <c r="F60" s="8"/>
      <c r="G60" s="9"/>
      <c r="H60" s="30">
        <f t="shared" si="17"/>
        <v>0</v>
      </c>
      <c r="I60" s="12">
        <f t="shared" si="18"/>
        <v>0</v>
      </c>
      <c r="J60" s="33">
        <f t="shared" si="19"/>
        <v>0</v>
      </c>
      <c r="K60" s="12" t="e">
        <f t="shared" si="20"/>
        <v>#DIV/0!</v>
      </c>
      <c r="L60" s="10" t="e">
        <f t="shared" si="21"/>
        <v>#DIV/0!</v>
      </c>
      <c r="M60" s="11" t="e">
        <f t="shared" si="22"/>
        <v>#DIV/0!</v>
      </c>
      <c r="N60" s="10" t="e">
        <f t="shared" si="23"/>
        <v>#DIV/0!</v>
      </c>
      <c r="O60" s="11" t="e">
        <f t="shared" si="24"/>
        <v>#DIV/0!</v>
      </c>
      <c r="P60" s="10" t="e">
        <f t="shared" si="25"/>
        <v>#DIV/0!</v>
      </c>
      <c r="Q60" s="13"/>
      <c r="R60" s="14" t="e">
        <f t="shared" si="26"/>
        <v>#DIV/0!</v>
      </c>
      <c r="S60" s="13"/>
      <c r="T60" s="11" t="e">
        <f t="shared" si="27"/>
        <v>#DIV/0!</v>
      </c>
      <c r="U60" s="11" t="e">
        <f t="shared" si="28"/>
        <v>#DIV/0!</v>
      </c>
      <c r="V60" s="13"/>
      <c r="W60" s="16" t="str">
        <f t="shared" si="29"/>
        <v>ERR</v>
      </c>
      <c r="X60" s="11" t="e">
        <f t="shared" si="30"/>
        <v>#DIV/0!</v>
      </c>
      <c r="Y60" s="11" t="e">
        <f t="shared" si="31"/>
        <v>#DIV/0!</v>
      </c>
      <c r="Z60" s="17" t="e">
        <f t="shared" si="32"/>
        <v>#DIV/0!</v>
      </c>
    </row>
    <row r="61" spans="1:255" ht="8.25" customHeight="1" x14ac:dyDescent="0.2">
      <c r="A61" s="11">
        <f t="shared" si="33"/>
        <v>36</v>
      </c>
      <c r="B61" s="32"/>
      <c r="C61" s="32"/>
      <c r="D61" s="32"/>
      <c r="E61" s="32"/>
      <c r="F61" s="8"/>
      <c r="G61" s="9"/>
      <c r="H61" s="30">
        <f t="shared" si="17"/>
        <v>0</v>
      </c>
      <c r="I61" s="12">
        <f t="shared" si="18"/>
        <v>0</v>
      </c>
      <c r="J61" s="33">
        <f t="shared" si="19"/>
        <v>0</v>
      </c>
      <c r="K61" s="12" t="e">
        <f t="shared" si="20"/>
        <v>#DIV/0!</v>
      </c>
      <c r="L61" s="10" t="e">
        <f t="shared" si="21"/>
        <v>#DIV/0!</v>
      </c>
      <c r="M61" s="11" t="e">
        <f t="shared" si="22"/>
        <v>#DIV/0!</v>
      </c>
      <c r="N61" s="10" t="e">
        <f t="shared" si="23"/>
        <v>#DIV/0!</v>
      </c>
      <c r="O61" s="11" t="e">
        <f t="shared" si="24"/>
        <v>#DIV/0!</v>
      </c>
      <c r="P61" s="10" t="e">
        <f t="shared" si="25"/>
        <v>#DIV/0!</v>
      </c>
      <c r="Q61" s="13"/>
      <c r="R61" s="14" t="e">
        <f t="shared" si="26"/>
        <v>#DIV/0!</v>
      </c>
      <c r="S61" s="13"/>
      <c r="T61" s="11" t="e">
        <f t="shared" si="27"/>
        <v>#DIV/0!</v>
      </c>
      <c r="U61" s="11" t="e">
        <f t="shared" si="28"/>
        <v>#DIV/0!</v>
      </c>
      <c r="V61" s="13"/>
      <c r="W61" s="16" t="str">
        <f t="shared" si="29"/>
        <v>ERR</v>
      </c>
      <c r="X61" s="11" t="e">
        <f t="shared" si="30"/>
        <v>#DIV/0!</v>
      </c>
      <c r="Y61" s="11" t="e">
        <f t="shared" si="31"/>
        <v>#DIV/0!</v>
      </c>
      <c r="Z61" s="17" t="e">
        <f t="shared" si="32"/>
        <v>#DIV/0!</v>
      </c>
    </row>
    <row r="62" spans="1:255" ht="8.25" customHeight="1" x14ac:dyDescent="0.2">
      <c r="A62" s="11">
        <f t="shared" si="33"/>
        <v>37</v>
      </c>
      <c r="B62" s="32"/>
      <c r="C62" s="32"/>
      <c r="D62" s="32"/>
      <c r="E62" s="32"/>
      <c r="F62" s="8"/>
      <c r="G62" s="9"/>
      <c r="H62" s="30">
        <f t="shared" si="17"/>
        <v>0</v>
      </c>
      <c r="I62" s="12">
        <f t="shared" si="18"/>
        <v>0</v>
      </c>
      <c r="J62" s="33">
        <f t="shared" si="19"/>
        <v>0</v>
      </c>
      <c r="K62" s="12" t="e">
        <f t="shared" si="20"/>
        <v>#DIV/0!</v>
      </c>
      <c r="L62" s="10" t="e">
        <f t="shared" si="21"/>
        <v>#DIV/0!</v>
      </c>
      <c r="M62" s="11" t="e">
        <f t="shared" si="22"/>
        <v>#DIV/0!</v>
      </c>
      <c r="N62" s="10" t="e">
        <f t="shared" si="23"/>
        <v>#DIV/0!</v>
      </c>
      <c r="O62" s="11" t="e">
        <f t="shared" si="24"/>
        <v>#DIV/0!</v>
      </c>
      <c r="P62" s="10" t="e">
        <f t="shared" si="25"/>
        <v>#DIV/0!</v>
      </c>
      <c r="Q62" s="13"/>
      <c r="R62" s="14" t="e">
        <f t="shared" si="26"/>
        <v>#DIV/0!</v>
      </c>
      <c r="S62" s="13"/>
      <c r="T62" s="11" t="e">
        <f t="shared" si="27"/>
        <v>#DIV/0!</v>
      </c>
      <c r="U62" s="11" t="e">
        <f t="shared" si="28"/>
        <v>#DIV/0!</v>
      </c>
      <c r="V62" s="13"/>
      <c r="W62" s="16" t="str">
        <f t="shared" si="29"/>
        <v>ERR</v>
      </c>
      <c r="X62" s="11" t="e">
        <f t="shared" si="30"/>
        <v>#DIV/0!</v>
      </c>
      <c r="Y62" s="11" t="e">
        <f t="shared" si="31"/>
        <v>#DIV/0!</v>
      </c>
      <c r="Z62" s="17" t="e">
        <f t="shared" si="32"/>
        <v>#DIV/0!</v>
      </c>
    </row>
    <row r="63" spans="1:255" ht="8.25" customHeight="1" x14ac:dyDescent="0.2">
      <c r="A63" s="11">
        <f t="shared" si="33"/>
        <v>38</v>
      </c>
      <c r="B63" s="32"/>
      <c r="C63" s="32"/>
      <c r="D63" s="32"/>
      <c r="E63" s="32"/>
      <c r="F63" s="8"/>
      <c r="G63" s="9"/>
      <c r="H63" s="30">
        <f t="shared" si="17"/>
        <v>0</v>
      </c>
      <c r="I63" s="12">
        <f t="shared" si="18"/>
        <v>0</v>
      </c>
      <c r="J63" s="33">
        <f t="shared" si="19"/>
        <v>0</v>
      </c>
      <c r="K63" s="12" t="e">
        <f t="shared" si="20"/>
        <v>#DIV/0!</v>
      </c>
      <c r="L63" s="10" t="e">
        <f t="shared" si="21"/>
        <v>#DIV/0!</v>
      </c>
      <c r="M63" s="11" t="e">
        <f t="shared" si="22"/>
        <v>#DIV/0!</v>
      </c>
      <c r="N63" s="10" t="e">
        <f t="shared" si="23"/>
        <v>#DIV/0!</v>
      </c>
      <c r="O63" s="11" t="e">
        <f t="shared" si="24"/>
        <v>#DIV/0!</v>
      </c>
      <c r="P63" s="10" t="e">
        <f t="shared" si="25"/>
        <v>#DIV/0!</v>
      </c>
      <c r="Q63" s="13"/>
      <c r="R63" s="14" t="e">
        <f t="shared" si="26"/>
        <v>#DIV/0!</v>
      </c>
      <c r="S63" s="13"/>
      <c r="T63" s="11" t="e">
        <f t="shared" si="27"/>
        <v>#DIV/0!</v>
      </c>
      <c r="U63" s="11" t="e">
        <f t="shared" si="28"/>
        <v>#DIV/0!</v>
      </c>
      <c r="V63" s="13"/>
      <c r="W63" s="16" t="str">
        <f t="shared" si="29"/>
        <v>ERR</v>
      </c>
      <c r="X63" s="11" t="e">
        <f t="shared" si="30"/>
        <v>#DIV/0!</v>
      </c>
      <c r="Y63" s="11" t="e">
        <f t="shared" si="31"/>
        <v>#DIV/0!</v>
      </c>
      <c r="Z63" s="17" t="e">
        <f t="shared" si="32"/>
        <v>#DIV/0!</v>
      </c>
    </row>
    <row r="64" spans="1:255" ht="8.25" customHeight="1" x14ac:dyDescent="0.2">
      <c r="A64" s="11">
        <f t="shared" si="33"/>
        <v>39</v>
      </c>
      <c r="B64" s="32"/>
      <c r="C64" s="32"/>
      <c r="D64" s="32"/>
      <c r="E64" s="32"/>
      <c r="F64" s="8"/>
      <c r="G64" s="9"/>
      <c r="H64" s="30">
        <f t="shared" si="17"/>
        <v>0</v>
      </c>
      <c r="I64" s="12">
        <f t="shared" si="18"/>
        <v>0</v>
      </c>
      <c r="J64" s="33">
        <f t="shared" si="19"/>
        <v>0</v>
      </c>
      <c r="K64" s="12" t="e">
        <f t="shared" si="20"/>
        <v>#DIV/0!</v>
      </c>
      <c r="L64" s="10" t="e">
        <f t="shared" si="21"/>
        <v>#DIV/0!</v>
      </c>
      <c r="M64" s="11" t="e">
        <f t="shared" si="22"/>
        <v>#DIV/0!</v>
      </c>
      <c r="N64" s="10" t="e">
        <f t="shared" si="23"/>
        <v>#DIV/0!</v>
      </c>
      <c r="O64" s="11" t="e">
        <f t="shared" si="24"/>
        <v>#DIV/0!</v>
      </c>
      <c r="P64" s="10" t="e">
        <f t="shared" si="25"/>
        <v>#DIV/0!</v>
      </c>
      <c r="Q64" s="13"/>
      <c r="R64" s="14" t="e">
        <f t="shared" si="26"/>
        <v>#DIV/0!</v>
      </c>
      <c r="S64" s="13"/>
      <c r="T64" s="11" t="e">
        <f t="shared" si="27"/>
        <v>#DIV/0!</v>
      </c>
      <c r="U64" s="11" t="e">
        <f t="shared" si="28"/>
        <v>#DIV/0!</v>
      </c>
      <c r="V64" s="13"/>
      <c r="W64" s="16" t="str">
        <f t="shared" si="29"/>
        <v>ERR</v>
      </c>
      <c r="X64" s="11" t="e">
        <f t="shared" si="30"/>
        <v>#DIV/0!</v>
      </c>
      <c r="Y64" s="11" t="e">
        <f t="shared" si="31"/>
        <v>#DIV/0!</v>
      </c>
      <c r="Z64" s="17" t="e">
        <f t="shared" si="32"/>
        <v>#DIV/0!</v>
      </c>
    </row>
    <row r="65" spans="1:26" ht="8.25" customHeight="1" x14ac:dyDescent="0.2">
      <c r="A65" s="11">
        <f t="shared" si="33"/>
        <v>40</v>
      </c>
      <c r="B65" s="32"/>
      <c r="C65" s="32"/>
      <c r="D65" s="32"/>
      <c r="E65" s="32"/>
      <c r="F65" s="8"/>
      <c r="G65" s="9"/>
      <c r="H65" s="30">
        <f t="shared" si="17"/>
        <v>0</v>
      </c>
      <c r="I65" s="12">
        <f t="shared" si="18"/>
        <v>0</v>
      </c>
      <c r="J65" s="33">
        <f t="shared" si="19"/>
        <v>0</v>
      </c>
      <c r="K65" s="12" t="e">
        <f t="shared" si="20"/>
        <v>#DIV/0!</v>
      </c>
      <c r="L65" s="10" t="e">
        <f t="shared" si="21"/>
        <v>#DIV/0!</v>
      </c>
      <c r="M65" s="11" t="e">
        <f t="shared" si="22"/>
        <v>#DIV/0!</v>
      </c>
      <c r="N65" s="10" t="e">
        <f t="shared" si="23"/>
        <v>#DIV/0!</v>
      </c>
      <c r="O65" s="11" t="e">
        <f t="shared" si="24"/>
        <v>#DIV/0!</v>
      </c>
      <c r="P65" s="10" t="e">
        <f t="shared" si="25"/>
        <v>#DIV/0!</v>
      </c>
      <c r="Q65" s="13"/>
      <c r="R65" s="14" t="e">
        <f t="shared" si="26"/>
        <v>#DIV/0!</v>
      </c>
      <c r="S65" s="13"/>
      <c r="T65" s="11" t="e">
        <f t="shared" si="27"/>
        <v>#DIV/0!</v>
      </c>
      <c r="U65" s="11" t="e">
        <f t="shared" si="28"/>
        <v>#DIV/0!</v>
      </c>
      <c r="V65" s="13"/>
      <c r="W65" s="16" t="str">
        <f t="shared" si="29"/>
        <v>ERR</v>
      </c>
      <c r="X65" s="11" t="e">
        <f t="shared" si="30"/>
        <v>#DIV/0!</v>
      </c>
      <c r="Y65" s="11" t="e">
        <f t="shared" si="31"/>
        <v>#DIV/0!</v>
      </c>
      <c r="Z65" s="17" t="e">
        <f t="shared" si="32"/>
        <v>#DIV/0!</v>
      </c>
    </row>
    <row r="66" spans="1:26" ht="8.25" customHeight="1" x14ac:dyDescent="0.2">
      <c r="A66" s="11">
        <f t="shared" si="33"/>
        <v>41</v>
      </c>
      <c r="B66" s="32"/>
      <c r="C66" s="32"/>
      <c r="D66" s="32"/>
      <c r="E66" s="32"/>
      <c r="F66" s="8"/>
      <c r="G66" s="9"/>
      <c r="H66" s="30">
        <f t="shared" si="17"/>
        <v>0</v>
      </c>
      <c r="I66" s="12">
        <f t="shared" si="18"/>
        <v>0</v>
      </c>
      <c r="J66" s="33">
        <f t="shared" si="19"/>
        <v>0</v>
      </c>
      <c r="K66" s="12" t="e">
        <f t="shared" si="20"/>
        <v>#DIV/0!</v>
      </c>
      <c r="L66" s="10" t="e">
        <f t="shared" si="21"/>
        <v>#DIV/0!</v>
      </c>
      <c r="M66" s="11" t="e">
        <f t="shared" si="22"/>
        <v>#DIV/0!</v>
      </c>
      <c r="N66" s="10" t="e">
        <f t="shared" si="23"/>
        <v>#DIV/0!</v>
      </c>
      <c r="O66" s="11" t="e">
        <f t="shared" si="24"/>
        <v>#DIV/0!</v>
      </c>
      <c r="P66" s="10" t="e">
        <f t="shared" si="25"/>
        <v>#DIV/0!</v>
      </c>
      <c r="Q66" s="13"/>
      <c r="R66" s="14" t="e">
        <f t="shared" si="26"/>
        <v>#DIV/0!</v>
      </c>
      <c r="S66" s="13"/>
      <c r="T66" s="11" t="e">
        <f t="shared" si="27"/>
        <v>#DIV/0!</v>
      </c>
      <c r="U66" s="11" t="e">
        <f t="shared" si="28"/>
        <v>#DIV/0!</v>
      </c>
      <c r="V66" s="13"/>
      <c r="W66" s="16" t="str">
        <f t="shared" si="29"/>
        <v>ERR</v>
      </c>
      <c r="X66" s="11" t="e">
        <f t="shared" si="30"/>
        <v>#DIV/0!</v>
      </c>
      <c r="Y66" s="11" t="e">
        <f t="shared" si="31"/>
        <v>#DIV/0!</v>
      </c>
      <c r="Z66" s="17" t="e">
        <f t="shared" si="32"/>
        <v>#DIV/0!</v>
      </c>
    </row>
    <row r="67" spans="1:26" ht="8.25" customHeight="1" x14ac:dyDescent="0.2">
      <c r="A67" s="11">
        <f t="shared" si="33"/>
        <v>42</v>
      </c>
      <c r="B67" s="32"/>
      <c r="C67" s="32"/>
      <c r="D67" s="32"/>
      <c r="E67" s="32"/>
      <c r="F67" s="8"/>
      <c r="G67" s="9"/>
      <c r="H67" s="30">
        <f t="shared" si="17"/>
        <v>0</v>
      </c>
      <c r="I67" s="12">
        <f t="shared" si="18"/>
        <v>0</v>
      </c>
      <c r="J67" s="33">
        <f t="shared" si="19"/>
        <v>0</v>
      </c>
      <c r="K67" s="12" t="e">
        <f t="shared" si="20"/>
        <v>#DIV/0!</v>
      </c>
      <c r="L67" s="10" t="e">
        <f t="shared" si="21"/>
        <v>#DIV/0!</v>
      </c>
      <c r="M67" s="11" t="e">
        <f t="shared" si="22"/>
        <v>#DIV/0!</v>
      </c>
      <c r="N67" s="10" t="e">
        <f t="shared" si="23"/>
        <v>#DIV/0!</v>
      </c>
      <c r="O67" s="11" t="e">
        <f t="shared" si="24"/>
        <v>#DIV/0!</v>
      </c>
      <c r="P67" s="10" t="e">
        <f t="shared" si="25"/>
        <v>#DIV/0!</v>
      </c>
      <c r="Q67" s="13"/>
      <c r="R67" s="14" t="e">
        <f t="shared" si="26"/>
        <v>#DIV/0!</v>
      </c>
      <c r="S67" s="13"/>
      <c r="T67" s="11" t="e">
        <f t="shared" si="27"/>
        <v>#DIV/0!</v>
      </c>
      <c r="U67" s="11" t="e">
        <f t="shared" si="28"/>
        <v>#DIV/0!</v>
      </c>
      <c r="V67" s="13"/>
      <c r="W67" s="16" t="str">
        <f t="shared" si="29"/>
        <v>ERR</v>
      </c>
      <c r="X67" s="11" t="e">
        <f t="shared" si="30"/>
        <v>#DIV/0!</v>
      </c>
      <c r="Y67" s="11" t="e">
        <f t="shared" si="31"/>
        <v>#DIV/0!</v>
      </c>
      <c r="Z67" s="17" t="e">
        <f t="shared" si="32"/>
        <v>#DIV/0!</v>
      </c>
    </row>
    <row r="68" spans="1:26" ht="8.25" customHeight="1" x14ac:dyDescent="0.2">
      <c r="A68" s="11">
        <f t="shared" si="33"/>
        <v>43</v>
      </c>
      <c r="B68" s="32"/>
      <c r="C68" s="32"/>
      <c r="D68" s="32"/>
      <c r="E68" s="32"/>
      <c r="F68" s="8"/>
      <c r="G68" s="9"/>
      <c r="H68" s="30">
        <f t="shared" si="17"/>
        <v>0</v>
      </c>
      <c r="I68" s="12">
        <f t="shared" si="18"/>
        <v>0</v>
      </c>
      <c r="J68" s="33">
        <f t="shared" si="19"/>
        <v>0</v>
      </c>
      <c r="K68" s="12" t="e">
        <f t="shared" si="20"/>
        <v>#DIV/0!</v>
      </c>
      <c r="L68" s="10" t="e">
        <f t="shared" si="21"/>
        <v>#DIV/0!</v>
      </c>
      <c r="M68" s="11" t="e">
        <f t="shared" si="22"/>
        <v>#DIV/0!</v>
      </c>
      <c r="N68" s="10" t="e">
        <f t="shared" si="23"/>
        <v>#DIV/0!</v>
      </c>
      <c r="O68" s="11" t="e">
        <f t="shared" si="24"/>
        <v>#DIV/0!</v>
      </c>
      <c r="P68" s="10" t="e">
        <f t="shared" si="25"/>
        <v>#DIV/0!</v>
      </c>
      <c r="Q68" s="13"/>
      <c r="R68" s="14" t="e">
        <f t="shared" si="26"/>
        <v>#DIV/0!</v>
      </c>
      <c r="S68" s="13"/>
      <c r="T68" s="11" t="e">
        <f t="shared" si="27"/>
        <v>#DIV/0!</v>
      </c>
      <c r="U68" s="11" t="e">
        <f t="shared" si="28"/>
        <v>#DIV/0!</v>
      </c>
      <c r="V68" s="13"/>
      <c r="W68" s="16" t="str">
        <f t="shared" si="29"/>
        <v>ERR</v>
      </c>
      <c r="X68" s="11" t="e">
        <f t="shared" si="30"/>
        <v>#DIV/0!</v>
      </c>
      <c r="Y68" s="11" t="e">
        <f t="shared" si="31"/>
        <v>#DIV/0!</v>
      </c>
      <c r="Z68" s="17" t="e">
        <f t="shared" si="32"/>
        <v>#DIV/0!</v>
      </c>
    </row>
    <row r="69" spans="1:26" ht="8.25" customHeight="1" x14ac:dyDescent="0.2">
      <c r="A69" s="11">
        <f t="shared" si="33"/>
        <v>44</v>
      </c>
      <c r="B69" s="32"/>
      <c r="C69" s="32"/>
      <c r="D69" s="32"/>
      <c r="E69" s="32"/>
      <c r="F69" s="8"/>
      <c r="G69" s="9"/>
      <c r="H69" s="30">
        <f t="shared" si="17"/>
        <v>0</v>
      </c>
      <c r="I69" s="12">
        <f t="shared" si="18"/>
        <v>0</v>
      </c>
      <c r="J69" s="33">
        <f t="shared" si="19"/>
        <v>0</v>
      </c>
      <c r="K69" s="12" t="e">
        <f t="shared" si="20"/>
        <v>#DIV/0!</v>
      </c>
      <c r="L69" s="10" t="e">
        <f t="shared" si="21"/>
        <v>#DIV/0!</v>
      </c>
      <c r="M69" s="11" t="e">
        <f t="shared" si="22"/>
        <v>#DIV/0!</v>
      </c>
      <c r="N69" s="10" t="e">
        <f t="shared" si="23"/>
        <v>#DIV/0!</v>
      </c>
      <c r="O69" s="11" t="e">
        <f t="shared" si="24"/>
        <v>#DIV/0!</v>
      </c>
      <c r="P69" s="10" t="e">
        <f t="shared" si="25"/>
        <v>#DIV/0!</v>
      </c>
      <c r="Q69" s="13"/>
      <c r="R69" s="14" t="e">
        <f t="shared" si="26"/>
        <v>#DIV/0!</v>
      </c>
      <c r="S69" s="13"/>
      <c r="T69" s="11" t="e">
        <f t="shared" si="27"/>
        <v>#DIV/0!</v>
      </c>
      <c r="U69" s="11" t="e">
        <f t="shared" si="28"/>
        <v>#DIV/0!</v>
      </c>
      <c r="V69" s="13"/>
      <c r="W69" s="16" t="str">
        <f t="shared" si="29"/>
        <v>ERR</v>
      </c>
      <c r="X69" s="11" t="e">
        <f t="shared" si="30"/>
        <v>#DIV/0!</v>
      </c>
      <c r="Y69" s="11" t="e">
        <f t="shared" si="31"/>
        <v>#DIV/0!</v>
      </c>
      <c r="Z69" s="17" t="e">
        <f t="shared" si="32"/>
        <v>#DIV/0!</v>
      </c>
    </row>
    <row r="70" spans="1:26" ht="8.25" customHeight="1" x14ac:dyDescent="0.2">
      <c r="A70" s="11">
        <f t="shared" si="33"/>
        <v>45</v>
      </c>
      <c r="B70" s="32"/>
      <c r="C70" s="32"/>
      <c r="D70" s="32"/>
      <c r="E70" s="32"/>
      <c r="F70" s="8"/>
      <c r="G70" s="9"/>
      <c r="H70" s="30">
        <f t="shared" si="17"/>
        <v>0</v>
      </c>
      <c r="I70" s="12">
        <f t="shared" si="18"/>
        <v>0</v>
      </c>
      <c r="J70" s="33">
        <f t="shared" si="19"/>
        <v>0</v>
      </c>
      <c r="K70" s="12" t="e">
        <f t="shared" si="20"/>
        <v>#DIV/0!</v>
      </c>
      <c r="L70" s="10" t="e">
        <f t="shared" si="21"/>
        <v>#DIV/0!</v>
      </c>
      <c r="M70" s="11" t="e">
        <f t="shared" si="22"/>
        <v>#DIV/0!</v>
      </c>
      <c r="N70" s="10" t="e">
        <f t="shared" si="23"/>
        <v>#DIV/0!</v>
      </c>
      <c r="O70" s="11" t="e">
        <f t="shared" si="24"/>
        <v>#DIV/0!</v>
      </c>
      <c r="P70" s="10" t="e">
        <f t="shared" si="25"/>
        <v>#DIV/0!</v>
      </c>
      <c r="Q70" s="13"/>
      <c r="R70" s="14" t="e">
        <f t="shared" si="26"/>
        <v>#DIV/0!</v>
      </c>
      <c r="S70" s="13"/>
      <c r="T70" s="11" t="e">
        <f t="shared" si="27"/>
        <v>#DIV/0!</v>
      </c>
      <c r="U70" s="11" t="e">
        <f t="shared" si="28"/>
        <v>#DIV/0!</v>
      </c>
      <c r="V70" s="13"/>
      <c r="W70" s="16" t="str">
        <f t="shared" si="29"/>
        <v>ERR</v>
      </c>
      <c r="X70" s="11" t="e">
        <f t="shared" si="30"/>
        <v>#DIV/0!</v>
      </c>
      <c r="Y70" s="11" t="e">
        <f t="shared" si="31"/>
        <v>#DIV/0!</v>
      </c>
      <c r="Z70" s="17" t="e">
        <f t="shared" si="32"/>
        <v>#DIV/0!</v>
      </c>
    </row>
    <row r="71" spans="1:26" ht="8.25" customHeight="1" x14ac:dyDescent="0.2">
      <c r="A71" s="11">
        <f t="shared" si="33"/>
        <v>46</v>
      </c>
      <c r="B71" s="32"/>
      <c r="C71" s="32"/>
      <c r="D71" s="32"/>
      <c r="E71" s="32"/>
      <c r="F71" s="8"/>
      <c r="G71" s="9"/>
      <c r="H71" s="30">
        <f t="shared" si="17"/>
        <v>0</v>
      </c>
      <c r="I71" s="12">
        <f t="shared" si="18"/>
        <v>0</v>
      </c>
      <c r="J71" s="33">
        <f t="shared" si="19"/>
        <v>0</v>
      </c>
      <c r="K71" s="12" t="e">
        <f t="shared" si="20"/>
        <v>#DIV/0!</v>
      </c>
      <c r="L71" s="10" t="e">
        <f t="shared" si="21"/>
        <v>#DIV/0!</v>
      </c>
      <c r="M71" s="11" t="e">
        <f t="shared" si="22"/>
        <v>#DIV/0!</v>
      </c>
      <c r="N71" s="10" t="e">
        <f t="shared" si="23"/>
        <v>#DIV/0!</v>
      </c>
      <c r="O71" s="11" t="e">
        <f t="shared" si="24"/>
        <v>#DIV/0!</v>
      </c>
      <c r="P71" s="10" t="e">
        <f t="shared" si="25"/>
        <v>#DIV/0!</v>
      </c>
      <c r="Q71" s="13"/>
      <c r="R71" s="14" t="e">
        <f t="shared" si="26"/>
        <v>#DIV/0!</v>
      </c>
      <c r="S71" s="13"/>
      <c r="T71" s="11" t="e">
        <f t="shared" si="27"/>
        <v>#DIV/0!</v>
      </c>
      <c r="U71" s="11" t="e">
        <f t="shared" si="28"/>
        <v>#DIV/0!</v>
      </c>
      <c r="V71" s="13"/>
      <c r="W71" s="16" t="str">
        <f t="shared" si="29"/>
        <v>ERR</v>
      </c>
      <c r="X71" s="11" t="e">
        <f t="shared" si="30"/>
        <v>#DIV/0!</v>
      </c>
      <c r="Y71" s="11" t="e">
        <f t="shared" si="31"/>
        <v>#DIV/0!</v>
      </c>
      <c r="Z71" s="17" t="e">
        <f t="shared" si="32"/>
        <v>#DIV/0!</v>
      </c>
    </row>
    <row r="72" spans="1:26" ht="8.25" customHeight="1" x14ac:dyDescent="0.2">
      <c r="A72" s="11">
        <f t="shared" si="33"/>
        <v>47</v>
      </c>
      <c r="B72" s="32"/>
      <c r="C72" s="32"/>
      <c r="D72" s="32"/>
      <c r="E72" s="32"/>
      <c r="F72" s="8"/>
      <c r="G72" s="9"/>
      <c r="H72" s="30">
        <f t="shared" si="17"/>
        <v>0</v>
      </c>
      <c r="I72" s="12">
        <f t="shared" si="18"/>
        <v>0</v>
      </c>
      <c r="J72" s="33">
        <f t="shared" si="19"/>
        <v>0</v>
      </c>
      <c r="K72" s="12" t="e">
        <f t="shared" si="20"/>
        <v>#DIV/0!</v>
      </c>
      <c r="L72" s="10" t="e">
        <f t="shared" si="21"/>
        <v>#DIV/0!</v>
      </c>
      <c r="M72" s="11" t="e">
        <f t="shared" si="22"/>
        <v>#DIV/0!</v>
      </c>
      <c r="N72" s="10" t="e">
        <f t="shared" si="23"/>
        <v>#DIV/0!</v>
      </c>
      <c r="O72" s="11" t="e">
        <f t="shared" si="24"/>
        <v>#DIV/0!</v>
      </c>
      <c r="P72" s="10" t="e">
        <f t="shared" si="25"/>
        <v>#DIV/0!</v>
      </c>
      <c r="Q72" s="13"/>
      <c r="R72" s="14" t="e">
        <f t="shared" si="26"/>
        <v>#DIV/0!</v>
      </c>
      <c r="S72" s="13"/>
      <c r="T72" s="11" t="e">
        <f t="shared" si="27"/>
        <v>#DIV/0!</v>
      </c>
      <c r="U72" s="11" t="e">
        <f t="shared" si="28"/>
        <v>#DIV/0!</v>
      </c>
      <c r="V72" s="13"/>
      <c r="W72" s="16" t="str">
        <f t="shared" si="29"/>
        <v>ERR</v>
      </c>
      <c r="X72" s="11" t="e">
        <f t="shared" si="30"/>
        <v>#DIV/0!</v>
      </c>
      <c r="Y72" s="11" t="e">
        <f t="shared" si="31"/>
        <v>#DIV/0!</v>
      </c>
      <c r="Z72" s="17" t="e">
        <f t="shared" si="32"/>
        <v>#DIV/0!</v>
      </c>
    </row>
    <row r="73" spans="1:26" ht="8.25" customHeight="1" x14ac:dyDescent="0.2">
      <c r="A73" s="11">
        <f t="shared" si="33"/>
        <v>48</v>
      </c>
      <c r="B73" s="32"/>
      <c r="C73" s="32"/>
      <c r="D73" s="32"/>
      <c r="E73" s="32"/>
      <c r="F73" s="8"/>
      <c r="G73" s="9"/>
      <c r="H73" s="30">
        <f t="shared" si="17"/>
        <v>0</v>
      </c>
      <c r="I73" s="12">
        <f t="shared" si="18"/>
        <v>0</v>
      </c>
      <c r="J73" s="33">
        <f t="shared" si="19"/>
        <v>0</v>
      </c>
      <c r="K73" s="12" t="e">
        <f t="shared" si="20"/>
        <v>#DIV/0!</v>
      </c>
      <c r="L73" s="10" t="e">
        <f t="shared" si="21"/>
        <v>#DIV/0!</v>
      </c>
      <c r="M73" s="11" t="e">
        <f t="shared" si="22"/>
        <v>#DIV/0!</v>
      </c>
      <c r="N73" s="10" t="e">
        <f t="shared" si="23"/>
        <v>#DIV/0!</v>
      </c>
      <c r="O73" s="11" t="e">
        <f t="shared" si="24"/>
        <v>#DIV/0!</v>
      </c>
      <c r="P73" s="10" t="e">
        <f t="shared" si="25"/>
        <v>#DIV/0!</v>
      </c>
      <c r="Q73" s="13"/>
      <c r="R73" s="14" t="e">
        <f t="shared" si="26"/>
        <v>#DIV/0!</v>
      </c>
      <c r="S73" s="13"/>
      <c r="T73" s="11" t="e">
        <f t="shared" si="27"/>
        <v>#DIV/0!</v>
      </c>
      <c r="U73" s="11" t="e">
        <f t="shared" si="28"/>
        <v>#DIV/0!</v>
      </c>
      <c r="V73" s="13"/>
      <c r="W73" s="16" t="str">
        <f t="shared" si="29"/>
        <v>ERR</v>
      </c>
      <c r="X73" s="11" t="e">
        <f t="shared" si="30"/>
        <v>#DIV/0!</v>
      </c>
      <c r="Y73" s="11" t="e">
        <f t="shared" si="31"/>
        <v>#DIV/0!</v>
      </c>
      <c r="Z73" s="17" t="e">
        <f t="shared" si="32"/>
        <v>#DIV/0!</v>
      </c>
    </row>
    <row r="74" spans="1:26" ht="8.25" customHeight="1" x14ac:dyDescent="0.2">
      <c r="A74" s="11">
        <f t="shared" si="33"/>
        <v>49</v>
      </c>
      <c r="B74" s="32"/>
      <c r="C74" s="32"/>
      <c r="D74" s="32"/>
      <c r="E74" s="32"/>
      <c r="F74" s="8"/>
      <c r="G74" s="9"/>
      <c r="H74" s="30">
        <f t="shared" si="17"/>
        <v>0</v>
      </c>
      <c r="I74" s="12">
        <f t="shared" si="18"/>
        <v>0</v>
      </c>
      <c r="J74" s="33">
        <f t="shared" si="19"/>
        <v>0</v>
      </c>
      <c r="K74" s="12" t="e">
        <f t="shared" si="20"/>
        <v>#DIV/0!</v>
      </c>
      <c r="L74" s="10" t="e">
        <f t="shared" si="21"/>
        <v>#DIV/0!</v>
      </c>
      <c r="M74" s="11" t="e">
        <f t="shared" si="22"/>
        <v>#DIV/0!</v>
      </c>
      <c r="N74" s="10" t="e">
        <f t="shared" si="23"/>
        <v>#DIV/0!</v>
      </c>
      <c r="O74" s="11" t="e">
        <f t="shared" si="24"/>
        <v>#DIV/0!</v>
      </c>
      <c r="P74" s="10" t="e">
        <f t="shared" si="25"/>
        <v>#DIV/0!</v>
      </c>
      <c r="Q74" s="13"/>
      <c r="R74" s="14" t="e">
        <f t="shared" si="26"/>
        <v>#DIV/0!</v>
      </c>
      <c r="S74" s="13"/>
      <c r="T74" s="11" t="e">
        <f t="shared" si="27"/>
        <v>#DIV/0!</v>
      </c>
      <c r="U74" s="11" t="e">
        <f t="shared" si="28"/>
        <v>#DIV/0!</v>
      </c>
      <c r="V74" s="13"/>
      <c r="W74" s="16" t="str">
        <f t="shared" si="29"/>
        <v>ERR</v>
      </c>
      <c r="X74" s="11" t="e">
        <f t="shared" si="30"/>
        <v>#DIV/0!</v>
      </c>
      <c r="Y74" s="11" t="e">
        <f t="shared" si="31"/>
        <v>#DIV/0!</v>
      </c>
      <c r="Z74" s="17" t="e">
        <f t="shared" si="32"/>
        <v>#DIV/0!</v>
      </c>
    </row>
    <row r="75" spans="1:26" ht="8.25" customHeight="1" x14ac:dyDescent="0.2">
      <c r="A75" s="11">
        <f t="shared" si="33"/>
        <v>50</v>
      </c>
      <c r="B75" s="32"/>
      <c r="C75" s="32"/>
      <c r="D75" s="32"/>
      <c r="E75" s="32"/>
      <c r="F75" s="8"/>
      <c r="G75" s="9"/>
      <c r="H75" s="30">
        <f t="shared" si="17"/>
        <v>0</v>
      </c>
      <c r="I75" s="12">
        <f t="shared" si="18"/>
        <v>0</v>
      </c>
      <c r="J75" s="33">
        <f t="shared" si="19"/>
        <v>0</v>
      </c>
      <c r="K75" s="12" t="e">
        <f t="shared" si="20"/>
        <v>#DIV/0!</v>
      </c>
      <c r="L75" s="10" t="e">
        <f t="shared" si="21"/>
        <v>#DIV/0!</v>
      </c>
      <c r="M75" s="11" t="e">
        <f t="shared" si="22"/>
        <v>#DIV/0!</v>
      </c>
      <c r="N75" s="10" t="e">
        <f t="shared" si="23"/>
        <v>#DIV/0!</v>
      </c>
      <c r="O75" s="11" t="e">
        <f t="shared" si="24"/>
        <v>#DIV/0!</v>
      </c>
      <c r="P75" s="10" t="e">
        <f t="shared" si="25"/>
        <v>#DIV/0!</v>
      </c>
      <c r="Q75" s="13"/>
      <c r="R75" s="14" t="e">
        <f t="shared" si="26"/>
        <v>#DIV/0!</v>
      </c>
      <c r="S75" s="13"/>
      <c r="T75" s="11" t="e">
        <f t="shared" si="27"/>
        <v>#DIV/0!</v>
      </c>
      <c r="U75" s="11" t="e">
        <f t="shared" si="28"/>
        <v>#DIV/0!</v>
      </c>
      <c r="V75" s="13"/>
      <c r="W75" s="16" t="str">
        <f t="shared" si="29"/>
        <v>ERR</v>
      </c>
      <c r="X75" s="11" t="e">
        <f t="shared" si="30"/>
        <v>#DIV/0!</v>
      </c>
      <c r="Y75" s="11" t="e">
        <f t="shared" si="31"/>
        <v>#DIV/0!</v>
      </c>
      <c r="Z75" s="17" t="e">
        <f t="shared" si="32"/>
        <v>#DIV/0!</v>
      </c>
    </row>
    <row r="76" spans="1:26" ht="8.25" customHeight="1" x14ac:dyDescent="0.2">
      <c r="A76" s="11">
        <f t="shared" si="33"/>
        <v>51</v>
      </c>
      <c r="B76" s="32"/>
      <c r="C76" s="32"/>
      <c r="D76" s="32"/>
      <c r="E76" s="32"/>
      <c r="F76" s="8"/>
      <c r="G76" s="9"/>
      <c r="H76" s="30">
        <f t="shared" si="17"/>
        <v>0</v>
      </c>
      <c r="I76" s="12">
        <f t="shared" si="18"/>
        <v>0</v>
      </c>
      <c r="J76" s="33">
        <f t="shared" si="19"/>
        <v>0</v>
      </c>
      <c r="K76" s="12" t="e">
        <f t="shared" si="20"/>
        <v>#DIV/0!</v>
      </c>
      <c r="L76" s="10" t="e">
        <f t="shared" si="21"/>
        <v>#DIV/0!</v>
      </c>
      <c r="M76" s="11" t="e">
        <f t="shared" si="22"/>
        <v>#DIV/0!</v>
      </c>
      <c r="N76" s="10" t="e">
        <f t="shared" si="23"/>
        <v>#DIV/0!</v>
      </c>
      <c r="O76" s="11" t="e">
        <f t="shared" si="24"/>
        <v>#DIV/0!</v>
      </c>
      <c r="P76" s="10" t="e">
        <f t="shared" si="25"/>
        <v>#DIV/0!</v>
      </c>
      <c r="Q76" s="13"/>
      <c r="R76" s="14" t="e">
        <f t="shared" si="26"/>
        <v>#DIV/0!</v>
      </c>
      <c r="S76" s="13"/>
      <c r="T76" s="11" t="e">
        <f t="shared" si="27"/>
        <v>#DIV/0!</v>
      </c>
      <c r="U76" s="11" t="e">
        <f t="shared" si="28"/>
        <v>#DIV/0!</v>
      </c>
      <c r="V76" s="13"/>
      <c r="W76" s="16" t="str">
        <f t="shared" si="29"/>
        <v>ERR</v>
      </c>
      <c r="X76" s="11" t="e">
        <f t="shared" si="30"/>
        <v>#DIV/0!</v>
      </c>
      <c r="Y76" s="11" t="e">
        <f t="shared" si="31"/>
        <v>#DIV/0!</v>
      </c>
      <c r="Z76" s="17" t="e">
        <f t="shared" si="32"/>
        <v>#DIV/0!</v>
      </c>
    </row>
    <row r="77" spans="1:26" ht="8.25" customHeight="1" x14ac:dyDescent="0.2">
      <c r="A77" s="11">
        <f t="shared" si="33"/>
        <v>52</v>
      </c>
      <c r="B77" s="32"/>
      <c r="C77" s="32"/>
      <c r="D77" s="32"/>
      <c r="E77" s="32"/>
      <c r="F77" s="8"/>
      <c r="G77" s="9"/>
      <c r="H77" s="30">
        <f t="shared" si="17"/>
        <v>0</v>
      </c>
      <c r="I77" s="12">
        <f t="shared" si="18"/>
        <v>0</v>
      </c>
      <c r="J77" s="33">
        <f t="shared" si="19"/>
        <v>0</v>
      </c>
      <c r="K77" s="12" t="e">
        <f t="shared" si="20"/>
        <v>#DIV/0!</v>
      </c>
      <c r="L77" s="10" t="e">
        <f t="shared" si="21"/>
        <v>#DIV/0!</v>
      </c>
      <c r="M77" s="11" t="e">
        <f t="shared" si="22"/>
        <v>#DIV/0!</v>
      </c>
      <c r="N77" s="10" t="e">
        <f t="shared" si="23"/>
        <v>#DIV/0!</v>
      </c>
      <c r="O77" s="11" t="e">
        <f t="shared" si="24"/>
        <v>#DIV/0!</v>
      </c>
      <c r="P77" s="10" t="e">
        <f t="shared" si="25"/>
        <v>#DIV/0!</v>
      </c>
      <c r="Q77" s="13"/>
      <c r="R77" s="14" t="e">
        <f t="shared" si="26"/>
        <v>#DIV/0!</v>
      </c>
      <c r="S77" s="13"/>
      <c r="T77" s="11" t="e">
        <f t="shared" si="27"/>
        <v>#DIV/0!</v>
      </c>
      <c r="U77" s="11" t="e">
        <f t="shared" si="28"/>
        <v>#DIV/0!</v>
      </c>
      <c r="V77" s="13"/>
      <c r="W77" s="16" t="str">
        <f t="shared" si="29"/>
        <v>ERR</v>
      </c>
      <c r="X77" s="11" t="e">
        <f t="shared" si="30"/>
        <v>#DIV/0!</v>
      </c>
      <c r="Y77" s="11" t="e">
        <f t="shared" si="31"/>
        <v>#DIV/0!</v>
      </c>
      <c r="Z77" s="17" t="e">
        <f t="shared" si="32"/>
        <v>#DIV/0!</v>
      </c>
    </row>
    <row r="78" spans="1:26" ht="8.25" customHeight="1" x14ac:dyDescent="0.2">
      <c r="A78" s="11">
        <f t="shared" si="33"/>
        <v>53</v>
      </c>
      <c r="B78" s="32"/>
      <c r="C78" s="32"/>
      <c r="D78" s="32"/>
      <c r="E78" s="32"/>
      <c r="F78" s="8"/>
      <c r="G78" s="9"/>
      <c r="H78" s="30">
        <f t="shared" si="17"/>
        <v>0</v>
      </c>
      <c r="I78" s="12">
        <f t="shared" si="18"/>
        <v>0</v>
      </c>
      <c r="J78" s="33">
        <f t="shared" si="19"/>
        <v>0</v>
      </c>
      <c r="K78" s="12" t="e">
        <f t="shared" si="20"/>
        <v>#DIV/0!</v>
      </c>
      <c r="L78" s="10" t="e">
        <f t="shared" si="21"/>
        <v>#DIV/0!</v>
      </c>
      <c r="M78" s="11" t="e">
        <f t="shared" si="22"/>
        <v>#DIV/0!</v>
      </c>
      <c r="N78" s="10" t="e">
        <f t="shared" si="23"/>
        <v>#DIV/0!</v>
      </c>
      <c r="O78" s="11" t="e">
        <f t="shared" si="24"/>
        <v>#DIV/0!</v>
      </c>
      <c r="P78" s="10" t="e">
        <f t="shared" si="25"/>
        <v>#DIV/0!</v>
      </c>
      <c r="Q78" s="13"/>
      <c r="R78" s="14" t="e">
        <f t="shared" si="26"/>
        <v>#DIV/0!</v>
      </c>
      <c r="S78" s="13"/>
      <c r="T78" s="11" t="e">
        <f t="shared" si="27"/>
        <v>#DIV/0!</v>
      </c>
      <c r="U78" s="11" t="e">
        <f t="shared" si="28"/>
        <v>#DIV/0!</v>
      </c>
      <c r="V78" s="13"/>
      <c r="W78" s="16" t="str">
        <f t="shared" si="29"/>
        <v>ERR</v>
      </c>
      <c r="X78" s="11" t="e">
        <f t="shared" si="30"/>
        <v>#DIV/0!</v>
      </c>
      <c r="Y78" s="11" t="e">
        <f t="shared" si="31"/>
        <v>#DIV/0!</v>
      </c>
      <c r="Z78" s="17" t="e">
        <f t="shared" si="32"/>
        <v>#DIV/0!</v>
      </c>
    </row>
    <row r="79" spans="1:26" ht="8.25" customHeight="1" x14ac:dyDescent="0.2">
      <c r="A79" s="11">
        <f t="shared" si="33"/>
        <v>54</v>
      </c>
      <c r="B79" s="32"/>
      <c r="C79" s="32"/>
      <c r="D79" s="32"/>
      <c r="E79" s="32"/>
      <c r="F79" s="8"/>
      <c r="G79" s="9"/>
      <c r="H79" s="30">
        <f t="shared" si="17"/>
        <v>0</v>
      </c>
      <c r="I79" s="12">
        <f t="shared" si="18"/>
        <v>0</v>
      </c>
      <c r="J79" s="33">
        <f t="shared" si="19"/>
        <v>0</v>
      </c>
      <c r="K79" s="12" t="e">
        <f t="shared" si="20"/>
        <v>#DIV/0!</v>
      </c>
      <c r="L79" s="10" t="e">
        <f t="shared" si="21"/>
        <v>#DIV/0!</v>
      </c>
      <c r="M79" s="11" t="e">
        <f t="shared" si="22"/>
        <v>#DIV/0!</v>
      </c>
      <c r="N79" s="10" t="e">
        <f t="shared" si="23"/>
        <v>#DIV/0!</v>
      </c>
      <c r="O79" s="11" t="e">
        <f t="shared" si="24"/>
        <v>#DIV/0!</v>
      </c>
      <c r="P79" s="10" t="e">
        <f t="shared" si="25"/>
        <v>#DIV/0!</v>
      </c>
      <c r="Q79" s="13"/>
      <c r="R79" s="14" t="e">
        <f t="shared" si="26"/>
        <v>#DIV/0!</v>
      </c>
      <c r="S79" s="13"/>
      <c r="T79" s="11" t="e">
        <f t="shared" si="27"/>
        <v>#DIV/0!</v>
      </c>
      <c r="U79" s="11" t="e">
        <f t="shared" si="28"/>
        <v>#DIV/0!</v>
      </c>
      <c r="V79" s="13"/>
      <c r="W79" s="16" t="str">
        <f t="shared" si="29"/>
        <v>ERR</v>
      </c>
      <c r="X79" s="11" t="e">
        <f t="shared" si="30"/>
        <v>#DIV/0!</v>
      </c>
      <c r="Y79" s="11" t="e">
        <f t="shared" si="31"/>
        <v>#DIV/0!</v>
      </c>
      <c r="Z79" s="17" t="e">
        <f t="shared" si="32"/>
        <v>#DIV/0!</v>
      </c>
    </row>
    <row r="80" spans="1:26" ht="8.25" customHeight="1" x14ac:dyDescent="0.2">
      <c r="A80" s="11">
        <f t="shared" si="33"/>
        <v>55</v>
      </c>
      <c r="B80" s="32"/>
      <c r="C80" s="32"/>
      <c r="D80" s="32"/>
      <c r="E80" s="32"/>
      <c r="F80" s="8"/>
      <c r="G80" s="9"/>
      <c r="H80" s="30">
        <f t="shared" si="17"/>
        <v>0</v>
      </c>
      <c r="I80" s="12">
        <f t="shared" si="18"/>
        <v>0</v>
      </c>
      <c r="J80" s="33">
        <f t="shared" si="19"/>
        <v>0</v>
      </c>
      <c r="K80" s="12" t="e">
        <f t="shared" si="20"/>
        <v>#DIV/0!</v>
      </c>
      <c r="L80" s="10" t="e">
        <f t="shared" si="21"/>
        <v>#DIV/0!</v>
      </c>
      <c r="M80" s="11" t="e">
        <f t="shared" si="22"/>
        <v>#DIV/0!</v>
      </c>
      <c r="N80" s="10" t="e">
        <f t="shared" si="23"/>
        <v>#DIV/0!</v>
      </c>
      <c r="O80" s="11" t="e">
        <f t="shared" si="24"/>
        <v>#DIV/0!</v>
      </c>
      <c r="P80" s="10" t="e">
        <f t="shared" si="25"/>
        <v>#DIV/0!</v>
      </c>
      <c r="Q80" s="13"/>
      <c r="R80" s="14" t="e">
        <f t="shared" si="26"/>
        <v>#DIV/0!</v>
      </c>
      <c r="S80" s="13"/>
      <c r="T80" s="11" t="e">
        <f t="shared" si="27"/>
        <v>#DIV/0!</v>
      </c>
      <c r="U80" s="11" t="e">
        <f t="shared" si="28"/>
        <v>#DIV/0!</v>
      </c>
      <c r="V80" s="13"/>
      <c r="W80" s="16" t="str">
        <f t="shared" si="29"/>
        <v>ERR</v>
      </c>
      <c r="X80" s="11" t="e">
        <f t="shared" si="30"/>
        <v>#DIV/0!</v>
      </c>
      <c r="Y80" s="11" t="e">
        <f t="shared" si="31"/>
        <v>#DIV/0!</v>
      </c>
      <c r="Z80" s="17" t="e">
        <f t="shared" si="32"/>
        <v>#DIV/0!</v>
      </c>
    </row>
    <row r="81" spans="1:26" ht="8.25" customHeight="1" x14ac:dyDescent="0.2">
      <c r="A81" s="11">
        <f t="shared" si="33"/>
        <v>56</v>
      </c>
      <c r="B81" s="32"/>
      <c r="C81" s="32"/>
      <c r="D81" s="32"/>
      <c r="E81" s="32"/>
      <c r="F81" s="8"/>
      <c r="G81" s="9"/>
      <c r="H81" s="30">
        <f t="shared" si="17"/>
        <v>0</v>
      </c>
      <c r="I81" s="12">
        <f t="shared" si="18"/>
        <v>0</v>
      </c>
      <c r="J81" s="33">
        <f t="shared" si="19"/>
        <v>0</v>
      </c>
      <c r="K81" s="12" t="e">
        <f t="shared" si="20"/>
        <v>#DIV/0!</v>
      </c>
      <c r="L81" s="10" t="e">
        <f t="shared" si="21"/>
        <v>#DIV/0!</v>
      </c>
      <c r="M81" s="11" t="e">
        <f t="shared" si="22"/>
        <v>#DIV/0!</v>
      </c>
      <c r="N81" s="10" t="e">
        <f t="shared" si="23"/>
        <v>#DIV/0!</v>
      </c>
      <c r="O81" s="11" t="e">
        <f t="shared" si="24"/>
        <v>#DIV/0!</v>
      </c>
      <c r="P81" s="10" t="e">
        <f t="shared" si="25"/>
        <v>#DIV/0!</v>
      </c>
      <c r="Q81" s="13"/>
      <c r="R81" s="14" t="e">
        <f t="shared" si="26"/>
        <v>#DIV/0!</v>
      </c>
      <c r="S81" s="13"/>
      <c r="T81" s="11" t="e">
        <f t="shared" si="27"/>
        <v>#DIV/0!</v>
      </c>
      <c r="U81" s="11" t="e">
        <f t="shared" si="28"/>
        <v>#DIV/0!</v>
      </c>
      <c r="V81" s="13"/>
      <c r="W81" s="16" t="str">
        <f t="shared" si="29"/>
        <v>ERR</v>
      </c>
      <c r="X81" s="11" t="e">
        <f t="shared" si="30"/>
        <v>#DIV/0!</v>
      </c>
      <c r="Y81" s="11" t="e">
        <f t="shared" si="31"/>
        <v>#DIV/0!</v>
      </c>
      <c r="Z81" s="17" t="e">
        <f t="shared" si="32"/>
        <v>#DIV/0!</v>
      </c>
    </row>
    <row r="82" spans="1:26" ht="8.25" customHeight="1" x14ac:dyDescent="0.2">
      <c r="A82" s="11">
        <f t="shared" si="33"/>
        <v>57</v>
      </c>
      <c r="B82" s="32"/>
      <c r="C82" s="32"/>
      <c r="D82" s="32"/>
      <c r="E82" s="32"/>
      <c r="F82" s="8"/>
      <c r="G82" s="9"/>
      <c r="H82" s="30">
        <f t="shared" si="17"/>
        <v>0</v>
      </c>
      <c r="I82" s="12">
        <f t="shared" si="18"/>
        <v>0</v>
      </c>
      <c r="J82" s="33">
        <f t="shared" si="19"/>
        <v>0</v>
      </c>
      <c r="K82" s="12" t="e">
        <f t="shared" si="20"/>
        <v>#DIV/0!</v>
      </c>
      <c r="L82" s="10" t="e">
        <f t="shared" si="21"/>
        <v>#DIV/0!</v>
      </c>
      <c r="M82" s="11" t="e">
        <f t="shared" si="22"/>
        <v>#DIV/0!</v>
      </c>
      <c r="N82" s="10" t="e">
        <f t="shared" si="23"/>
        <v>#DIV/0!</v>
      </c>
      <c r="O82" s="11" t="e">
        <f t="shared" si="24"/>
        <v>#DIV/0!</v>
      </c>
      <c r="P82" s="10" t="e">
        <f t="shared" si="25"/>
        <v>#DIV/0!</v>
      </c>
      <c r="Q82" s="13"/>
      <c r="R82" s="14" t="e">
        <f t="shared" si="26"/>
        <v>#DIV/0!</v>
      </c>
      <c r="S82" s="13"/>
      <c r="T82" s="11" t="e">
        <f t="shared" si="27"/>
        <v>#DIV/0!</v>
      </c>
      <c r="U82" s="11" t="e">
        <f t="shared" si="28"/>
        <v>#DIV/0!</v>
      </c>
      <c r="V82" s="13"/>
      <c r="W82" s="16" t="str">
        <f t="shared" si="29"/>
        <v>ERR</v>
      </c>
      <c r="X82" s="11" t="e">
        <f t="shared" si="30"/>
        <v>#DIV/0!</v>
      </c>
      <c r="Y82" s="11" t="e">
        <f t="shared" si="31"/>
        <v>#DIV/0!</v>
      </c>
      <c r="Z82" s="17" t="e">
        <f t="shared" si="32"/>
        <v>#DIV/0!</v>
      </c>
    </row>
    <row r="83" spans="1:26" ht="8.25" customHeight="1" x14ac:dyDescent="0.2">
      <c r="A83" s="11">
        <f t="shared" si="33"/>
        <v>58</v>
      </c>
      <c r="B83" s="32"/>
      <c r="C83" s="32"/>
      <c r="D83" s="32"/>
      <c r="E83" s="32"/>
      <c r="F83" s="8"/>
      <c r="G83" s="9"/>
      <c r="H83" s="30">
        <f t="shared" si="17"/>
        <v>0</v>
      </c>
      <c r="I83" s="12">
        <f t="shared" si="18"/>
        <v>0</v>
      </c>
      <c r="J83" s="33">
        <f t="shared" si="19"/>
        <v>0</v>
      </c>
      <c r="K83" s="12" t="e">
        <f t="shared" si="20"/>
        <v>#DIV/0!</v>
      </c>
      <c r="L83" s="10" t="e">
        <f t="shared" si="21"/>
        <v>#DIV/0!</v>
      </c>
      <c r="M83" s="11" t="e">
        <f t="shared" si="22"/>
        <v>#DIV/0!</v>
      </c>
      <c r="N83" s="10" t="e">
        <f t="shared" si="23"/>
        <v>#DIV/0!</v>
      </c>
      <c r="O83" s="11" t="e">
        <f t="shared" si="24"/>
        <v>#DIV/0!</v>
      </c>
      <c r="P83" s="10" t="e">
        <f t="shared" si="25"/>
        <v>#DIV/0!</v>
      </c>
      <c r="Q83" s="13"/>
      <c r="R83" s="14" t="e">
        <f t="shared" si="26"/>
        <v>#DIV/0!</v>
      </c>
      <c r="S83" s="13"/>
      <c r="T83" s="11" t="e">
        <f t="shared" si="27"/>
        <v>#DIV/0!</v>
      </c>
      <c r="U83" s="11" t="e">
        <f t="shared" si="28"/>
        <v>#DIV/0!</v>
      </c>
      <c r="V83" s="13"/>
      <c r="W83" s="16" t="str">
        <f t="shared" si="29"/>
        <v>ERR</v>
      </c>
      <c r="X83" s="11" t="e">
        <f t="shared" si="30"/>
        <v>#DIV/0!</v>
      </c>
      <c r="Y83" s="11" t="e">
        <f t="shared" si="31"/>
        <v>#DIV/0!</v>
      </c>
      <c r="Z83" s="17" t="e">
        <f t="shared" si="32"/>
        <v>#DIV/0!</v>
      </c>
    </row>
    <row r="84" spans="1:26" ht="8.25" customHeight="1" x14ac:dyDescent="0.2">
      <c r="A84" s="11">
        <f t="shared" si="33"/>
        <v>59</v>
      </c>
      <c r="B84" s="32"/>
      <c r="C84" s="32"/>
      <c r="D84" s="32"/>
      <c r="E84" s="32"/>
      <c r="F84" s="8"/>
      <c r="G84" s="9"/>
      <c r="H84" s="30">
        <f t="shared" si="17"/>
        <v>0</v>
      </c>
      <c r="I84" s="12">
        <f t="shared" si="18"/>
        <v>0</v>
      </c>
      <c r="J84" s="33">
        <f t="shared" si="19"/>
        <v>0</v>
      </c>
      <c r="K84" s="12" t="e">
        <f t="shared" si="20"/>
        <v>#DIV/0!</v>
      </c>
      <c r="L84" s="10" t="e">
        <f t="shared" si="21"/>
        <v>#DIV/0!</v>
      </c>
      <c r="M84" s="11" t="e">
        <f t="shared" si="22"/>
        <v>#DIV/0!</v>
      </c>
      <c r="N84" s="10" t="e">
        <f t="shared" si="23"/>
        <v>#DIV/0!</v>
      </c>
      <c r="O84" s="11" t="e">
        <f t="shared" si="24"/>
        <v>#DIV/0!</v>
      </c>
      <c r="P84" s="10" t="e">
        <f t="shared" si="25"/>
        <v>#DIV/0!</v>
      </c>
      <c r="Q84" s="13"/>
      <c r="R84" s="14" t="e">
        <f t="shared" si="26"/>
        <v>#DIV/0!</v>
      </c>
      <c r="S84" s="13"/>
      <c r="T84" s="11" t="e">
        <f t="shared" si="27"/>
        <v>#DIV/0!</v>
      </c>
      <c r="U84" s="11" t="e">
        <f t="shared" si="28"/>
        <v>#DIV/0!</v>
      </c>
      <c r="V84" s="13"/>
      <c r="W84" s="16" t="str">
        <f t="shared" si="29"/>
        <v>ERR</v>
      </c>
      <c r="X84" s="11" t="e">
        <f t="shared" si="30"/>
        <v>#DIV/0!</v>
      </c>
      <c r="Y84" s="11" t="e">
        <f t="shared" si="31"/>
        <v>#DIV/0!</v>
      </c>
      <c r="Z84" s="17" t="e">
        <f t="shared" si="32"/>
        <v>#DIV/0!</v>
      </c>
    </row>
    <row r="85" spans="1:26" ht="8.25" customHeight="1" x14ac:dyDescent="0.2">
      <c r="A85" s="11">
        <f t="shared" si="33"/>
        <v>60</v>
      </c>
      <c r="B85" s="32"/>
      <c r="C85" s="32"/>
      <c r="D85" s="32"/>
      <c r="E85" s="32"/>
      <c r="F85" s="8"/>
      <c r="G85" s="9"/>
      <c r="H85" s="30">
        <f t="shared" si="17"/>
        <v>0</v>
      </c>
      <c r="I85" s="12">
        <f t="shared" si="18"/>
        <v>0</v>
      </c>
      <c r="J85" s="33">
        <f t="shared" si="19"/>
        <v>0</v>
      </c>
      <c r="K85" s="12" t="e">
        <f t="shared" si="20"/>
        <v>#DIV/0!</v>
      </c>
      <c r="L85" s="10" t="e">
        <f t="shared" si="21"/>
        <v>#DIV/0!</v>
      </c>
      <c r="M85" s="11" t="e">
        <f t="shared" si="22"/>
        <v>#DIV/0!</v>
      </c>
      <c r="N85" s="10" t="e">
        <f t="shared" si="23"/>
        <v>#DIV/0!</v>
      </c>
      <c r="O85" s="11" t="e">
        <f t="shared" si="24"/>
        <v>#DIV/0!</v>
      </c>
      <c r="P85" s="10" t="e">
        <f t="shared" si="25"/>
        <v>#DIV/0!</v>
      </c>
      <c r="Q85" s="13"/>
      <c r="R85" s="14" t="e">
        <f t="shared" si="26"/>
        <v>#DIV/0!</v>
      </c>
      <c r="S85" s="13"/>
      <c r="T85" s="11" t="e">
        <f t="shared" si="27"/>
        <v>#DIV/0!</v>
      </c>
      <c r="U85" s="11" t="e">
        <f t="shared" si="28"/>
        <v>#DIV/0!</v>
      </c>
      <c r="V85" s="13"/>
      <c r="W85" s="16" t="str">
        <f t="shared" si="29"/>
        <v>ERR</v>
      </c>
      <c r="X85" s="11" t="e">
        <f t="shared" si="30"/>
        <v>#DIV/0!</v>
      </c>
      <c r="Y85" s="11" t="e">
        <f t="shared" si="31"/>
        <v>#DIV/0!</v>
      </c>
      <c r="Z85" s="17" t="e">
        <f t="shared" si="32"/>
        <v>#DIV/0!</v>
      </c>
    </row>
    <row r="86" spans="1:26" ht="8.25" customHeight="1" x14ac:dyDescent="0.2">
      <c r="A86" s="11">
        <f t="shared" si="33"/>
        <v>61</v>
      </c>
      <c r="B86" s="32"/>
      <c r="C86" s="32"/>
      <c r="D86" s="32"/>
      <c r="E86" s="32"/>
      <c r="F86" s="8"/>
      <c r="G86" s="9"/>
      <c r="H86" s="30">
        <f t="shared" si="17"/>
        <v>0</v>
      </c>
      <c r="I86" s="12">
        <f t="shared" si="18"/>
        <v>0</v>
      </c>
      <c r="J86" s="33">
        <f t="shared" si="19"/>
        <v>0</v>
      </c>
      <c r="K86" s="12" t="e">
        <f t="shared" si="20"/>
        <v>#DIV/0!</v>
      </c>
      <c r="L86" s="10" t="e">
        <f t="shared" si="21"/>
        <v>#DIV/0!</v>
      </c>
      <c r="M86" s="11" t="e">
        <f t="shared" si="22"/>
        <v>#DIV/0!</v>
      </c>
      <c r="N86" s="10" t="e">
        <f t="shared" si="23"/>
        <v>#DIV/0!</v>
      </c>
      <c r="O86" s="11" t="e">
        <f t="shared" si="24"/>
        <v>#DIV/0!</v>
      </c>
      <c r="P86" s="10" t="e">
        <f t="shared" si="25"/>
        <v>#DIV/0!</v>
      </c>
      <c r="Q86" s="13"/>
      <c r="R86" s="14" t="e">
        <f t="shared" si="26"/>
        <v>#DIV/0!</v>
      </c>
      <c r="S86" s="13"/>
      <c r="T86" s="11" t="e">
        <f t="shared" si="27"/>
        <v>#DIV/0!</v>
      </c>
      <c r="U86" s="11" t="e">
        <f t="shared" si="28"/>
        <v>#DIV/0!</v>
      </c>
      <c r="V86" s="13"/>
      <c r="W86" s="16" t="str">
        <f t="shared" si="29"/>
        <v>ERR</v>
      </c>
      <c r="X86" s="11" t="e">
        <f t="shared" si="30"/>
        <v>#DIV/0!</v>
      </c>
      <c r="Y86" s="11" t="e">
        <f t="shared" si="31"/>
        <v>#DIV/0!</v>
      </c>
      <c r="Z86" s="17" t="e">
        <f t="shared" si="32"/>
        <v>#DIV/0!</v>
      </c>
    </row>
    <row r="87" spans="1:26" ht="8.25" customHeight="1" x14ac:dyDescent="0.2">
      <c r="A87" s="11">
        <f t="shared" si="33"/>
        <v>62</v>
      </c>
      <c r="B87" s="32"/>
      <c r="C87" s="32"/>
      <c r="D87" s="32"/>
      <c r="E87" s="32"/>
      <c r="F87" s="8"/>
      <c r="G87" s="9"/>
      <c r="H87" s="30">
        <f t="shared" si="17"/>
        <v>0</v>
      </c>
      <c r="I87" s="12">
        <f t="shared" si="18"/>
        <v>0</v>
      </c>
      <c r="J87" s="33">
        <f t="shared" si="19"/>
        <v>0</v>
      </c>
      <c r="K87" s="12" t="e">
        <f t="shared" si="20"/>
        <v>#DIV/0!</v>
      </c>
      <c r="L87" s="10" t="e">
        <f t="shared" si="21"/>
        <v>#DIV/0!</v>
      </c>
      <c r="M87" s="11" t="e">
        <f t="shared" si="22"/>
        <v>#DIV/0!</v>
      </c>
      <c r="N87" s="10" t="e">
        <f t="shared" si="23"/>
        <v>#DIV/0!</v>
      </c>
      <c r="O87" s="11" t="e">
        <f t="shared" si="24"/>
        <v>#DIV/0!</v>
      </c>
      <c r="P87" s="10" t="e">
        <f t="shared" si="25"/>
        <v>#DIV/0!</v>
      </c>
      <c r="Q87" s="13"/>
      <c r="R87" s="14" t="e">
        <f t="shared" si="26"/>
        <v>#DIV/0!</v>
      </c>
      <c r="S87" s="13"/>
      <c r="T87" s="11" t="e">
        <f t="shared" si="27"/>
        <v>#DIV/0!</v>
      </c>
      <c r="U87" s="11" t="e">
        <f t="shared" si="28"/>
        <v>#DIV/0!</v>
      </c>
      <c r="V87" s="13"/>
      <c r="W87" s="16" t="str">
        <f t="shared" si="29"/>
        <v>ERR</v>
      </c>
      <c r="X87" s="11" t="e">
        <f t="shared" si="30"/>
        <v>#DIV/0!</v>
      </c>
      <c r="Y87" s="11" t="e">
        <f t="shared" si="31"/>
        <v>#DIV/0!</v>
      </c>
      <c r="Z87" s="17" t="e">
        <f t="shared" si="32"/>
        <v>#DIV/0!</v>
      </c>
    </row>
    <row r="88" spans="1:26" ht="8.25" customHeight="1" x14ac:dyDescent="0.2">
      <c r="A88" s="11">
        <f t="shared" si="33"/>
        <v>63</v>
      </c>
      <c r="B88" s="32"/>
      <c r="C88" s="32"/>
      <c r="D88" s="32"/>
      <c r="E88" s="32"/>
      <c r="F88" s="8"/>
      <c r="G88" s="9"/>
      <c r="H88" s="30">
        <f t="shared" si="17"/>
        <v>0</v>
      </c>
      <c r="I88" s="12">
        <f t="shared" si="18"/>
        <v>0</v>
      </c>
      <c r="J88" s="33">
        <f t="shared" si="19"/>
        <v>0</v>
      </c>
      <c r="K88" s="12" t="e">
        <f t="shared" si="20"/>
        <v>#DIV/0!</v>
      </c>
      <c r="L88" s="10" t="e">
        <f t="shared" si="21"/>
        <v>#DIV/0!</v>
      </c>
      <c r="M88" s="11" t="e">
        <f t="shared" si="22"/>
        <v>#DIV/0!</v>
      </c>
      <c r="N88" s="10" t="e">
        <f t="shared" si="23"/>
        <v>#DIV/0!</v>
      </c>
      <c r="O88" s="11" t="e">
        <f t="shared" si="24"/>
        <v>#DIV/0!</v>
      </c>
      <c r="P88" s="10" t="e">
        <f t="shared" si="25"/>
        <v>#DIV/0!</v>
      </c>
      <c r="Q88" s="13"/>
      <c r="R88" s="14" t="e">
        <f t="shared" si="26"/>
        <v>#DIV/0!</v>
      </c>
      <c r="S88" s="13"/>
      <c r="T88" s="11" t="e">
        <f t="shared" si="27"/>
        <v>#DIV/0!</v>
      </c>
      <c r="U88" s="11" t="e">
        <f t="shared" si="28"/>
        <v>#DIV/0!</v>
      </c>
      <c r="V88" s="13"/>
      <c r="W88" s="16" t="str">
        <f t="shared" si="29"/>
        <v>ERR</v>
      </c>
      <c r="X88" s="11" t="e">
        <f t="shared" si="30"/>
        <v>#DIV/0!</v>
      </c>
      <c r="Y88" s="11" t="e">
        <f t="shared" si="31"/>
        <v>#DIV/0!</v>
      </c>
      <c r="Z88" s="17" t="e">
        <f t="shared" si="32"/>
        <v>#DIV/0!</v>
      </c>
    </row>
    <row r="89" spans="1:26" ht="8.25" customHeight="1" x14ac:dyDescent="0.2">
      <c r="A89" s="11">
        <f t="shared" si="33"/>
        <v>64</v>
      </c>
      <c r="B89" s="32"/>
      <c r="C89" s="32"/>
      <c r="D89" s="32"/>
      <c r="E89" s="32"/>
      <c r="F89" s="8"/>
      <c r="G89" s="9"/>
      <c r="H89" s="30">
        <f t="shared" si="17"/>
        <v>0</v>
      </c>
      <c r="I89" s="12">
        <f t="shared" si="18"/>
        <v>0</v>
      </c>
      <c r="J89" s="33">
        <f t="shared" si="19"/>
        <v>0</v>
      </c>
      <c r="K89" s="12" t="e">
        <f t="shared" si="20"/>
        <v>#DIV/0!</v>
      </c>
      <c r="L89" s="10" t="e">
        <f t="shared" si="21"/>
        <v>#DIV/0!</v>
      </c>
      <c r="M89" s="11" t="e">
        <f t="shared" si="22"/>
        <v>#DIV/0!</v>
      </c>
      <c r="N89" s="10" t="e">
        <f t="shared" si="23"/>
        <v>#DIV/0!</v>
      </c>
      <c r="O89" s="11" t="e">
        <f t="shared" si="24"/>
        <v>#DIV/0!</v>
      </c>
      <c r="P89" s="10" t="e">
        <f t="shared" si="25"/>
        <v>#DIV/0!</v>
      </c>
      <c r="Q89" s="13"/>
      <c r="R89" s="14" t="e">
        <f t="shared" si="26"/>
        <v>#DIV/0!</v>
      </c>
      <c r="S89" s="13"/>
      <c r="T89" s="11" t="e">
        <f t="shared" si="27"/>
        <v>#DIV/0!</v>
      </c>
      <c r="U89" s="11" t="e">
        <f t="shared" si="28"/>
        <v>#DIV/0!</v>
      </c>
      <c r="V89" s="13"/>
      <c r="W89" s="16" t="str">
        <f t="shared" si="29"/>
        <v>ERR</v>
      </c>
      <c r="X89" s="11" t="e">
        <f t="shared" si="30"/>
        <v>#DIV/0!</v>
      </c>
      <c r="Y89" s="11" t="e">
        <f t="shared" si="31"/>
        <v>#DIV/0!</v>
      </c>
      <c r="Z89" s="17" t="e">
        <f t="shared" si="32"/>
        <v>#DIV/0!</v>
      </c>
    </row>
    <row r="90" spans="1:26" ht="8.25" customHeight="1" x14ac:dyDescent="0.2">
      <c r="A90" s="11">
        <f t="shared" si="33"/>
        <v>65</v>
      </c>
      <c r="B90" s="32"/>
      <c r="C90" s="32"/>
      <c r="D90" s="32"/>
      <c r="E90" s="32"/>
      <c r="F90" s="8"/>
      <c r="G90" s="9"/>
      <c r="H90" s="30">
        <f t="shared" ref="H90:H100" si="34">+G90-F90</f>
        <v>0</v>
      </c>
      <c r="I90" s="12">
        <f t="shared" ref="I90:I100" si="35">ROUNDUP(J90,0)</f>
        <v>0</v>
      </c>
      <c r="J90" s="33">
        <f t="shared" ref="J90:J100" si="36">+H90*60*24</f>
        <v>0</v>
      </c>
      <c r="K90" s="12" t="e">
        <f t="shared" ref="K90:K100" si="37">+$E$6-5</f>
        <v>#DIV/0!</v>
      </c>
      <c r="L90" s="10" t="e">
        <f t="shared" ref="L90:L100" si="38">+$E$6+5</f>
        <v>#DIV/0!</v>
      </c>
      <c r="M90" s="11" t="e">
        <f t="shared" ref="M90:M100" si="39">IF(I90&lt;K90,K90-I90,0)</f>
        <v>#DIV/0!</v>
      </c>
      <c r="N90" s="10" t="e">
        <f t="shared" ref="N90:N100" si="40">IF(I90&gt;E$7,"ELIMINATED",IF(I90&gt;L90,I90-L90,0))</f>
        <v>#DIV/0!</v>
      </c>
      <c r="O90" s="11" t="e">
        <f t="shared" ref="O90:O100" si="41">M90*2</f>
        <v>#DIV/0!</v>
      </c>
      <c r="P90" s="10" t="e">
        <f t="shared" ref="P90:P100" si="42">IF(N90="Eliminated", N90,N90*1)</f>
        <v>#DIV/0!</v>
      </c>
      <c r="Q90" s="13"/>
      <c r="R90" s="14" t="e">
        <f t="shared" ref="R90:R100" si="43">IF(P90="eliminated",P90,Q90-(P90+O90))</f>
        <v>#DIV/0!</v>
      </c>
      <c r="S90" s="13"/>
      <c r="T90" s="11" t="e">
        <f t="shared" ref="T90:T100" si="44">IF(S90="HRCAV","N/A",R90)</f>
        <v>#DIV/0!</v>
      </c>
      <c r="U90" s="11" t="e">
        <f t="shared" ref="U90:U100" si="45">RANK(T90,T$26:T$58,0)</f>
        <v>#DIV/0!</v>
      </c>
      <c r="V90" s="13"/>
      <c r="W90" s="16" t="str">
        <f t="shared" ref="W90:W100" si="46">IF(V90="Adv",$W$7,IF(V90=1, $W$8,IF(V90=2,$W$9,IF(V90=3,$W$10,IF(V90=4,$W$11,IF(V90=5,0,IF(V90="N/A",V90,"ERR")))))))</f>
        <v>ERR</v>
      </c>
      <c r="X90" s="11" t="e">
        <f t="shared" ref="X90:X100" si="47">IF(R90="Eliminated",R90,IF(W90="N/A",W90,R90*W90))</f>
        <v>#DIV/0!</v>
      </c>
      <c r="Y90" s="11" t="e">
        <f t="shared" ref="Y90:Y100" si="48">IF(X90="Eliminated",X90,IF(X90="N/A",X90,R90-X90))</f>
        <v>#DIV/0!</v>
      </c>
      <c r="Z90" s="17" t="e">
        <f t="shared" ref="Z90:Z100" si="49">RANK(Y90,Y$26:Y$58,0)</f>
        <v>#DIV/0!</v>
      </c>
    </row>
    <row r="91" spans="1:26" ht="8.25" customHeight="1" x14ac:dyDescent="0.2">
      <c r="A91" s="11">
        <f t="shared" ref="A91:A100" si="50">+A90+1</f>
        <v>66</v>
      </c>
      <c r="B91" s="32"/>
      <c r="C91" s="32"/>
      <c r="D91" s="32"/>
      <c r="E91" s="32"/>
      <c r="F91" s="8"/>
      <c r="G91" s="9"/>
      <c r="H91" s="30">
        <f t="shared" si="34"/>
        <v>0</v>
      </c>
      <c r="I91" s="12">
        <f t="shared" si="35"/>
        <v>0</v>
      </c>
      <c r="J91" s="33">
        <f t="shared" si="36"/>
        <v>0</v>
      </c>
      <c r="K91" s="12" t="e">
        <f t="shared" si="37"/>
        <v>#DIV/0!</v>
      </c>
      <c r="L91" s="10" t="e">
        <f t="shared" si="38"/>
        <v>#DIV/0!</v>
      </c>
      <c r="M91" s="11" t="e">
        <f t="shared" si="39"/>
        <v>#DIV/0!</v>
      </c>
      <c r="N91" s="10" t="e">
        <f t="shared" si="40"/>
        <v>#DIV/0!</v>
      </c>
      <c r="O91" s="11" t="e">
        <f t="shared" si="41"/>
        <v>#DIV/0!</v>
      </c>
      <c r="P91" s="10" t="e">
        <f t="shared" si="42"/>
        <v>#DIV/0!</v>
      </c>
      <c r="Q91" s="13"/>
      <c r="R91" s="14" t="e">
        <f t="shared" si="43"/>
        <v>#DIV/0!</v>
      </c>
      <c r="S91" s="13"/>
      <c r="T91" s="11" t="e">
        <f t="shared" si="44"/>
        <v>#DIV/0!</v>
      </c>
      <c r="U91" s="11" t="e">
        <f t="shared" si="45"/>
        <v>#DIV/0!</v>
      </c>
      <c r="V91" s="13"/>
      <c r="W91" s="16" t="str">
        <f t="shared" si="46"/>
        <v>ERR</v>
      </c>
      <c r="X91" s="11" t="e">
        <f t="shared" si="47"/>
        <v>#DIV/0!</v>
      </c>
      <c r="Y91" s="11" t="e">
        <f t="shared" si="48"/>
        <v>#DIV/0!</v>
      </c>
      <c r="Z91" s="17" t="e">
        <f t="shared" si="49"/>
        <v>#DIV/0!</v>
      </c>
    </row>
    <row r="92" spans="1:26" ht="8.25" customHeight="1" x14ac:dyDescent="0.2">
      <c r="A92" s="11">
        <f t="shared" si="50"/>
        <v>67</v>
      </c>
      <c r="B92" s="32"/>
      <c r="C92" s="32"/>
      <c r="D92" s="32"/>
      <c r="E92" s="32"/>
      <c r="F92" s="8"/>
      <c r="G92" s="9"/>
      <c r="H92" s="30">
        <f t="shared" si="34"/>
        <v>0</v>
      </c>
      <c r="I92" s="12">
        <f t="shared" si="35"/>
        <v>0</v>
      </c>
      <c r="J92" s="33">
        <f t="shared" si="36"/>
        <v>0</v>
      </c>
      <c r="K92" s="12" t="e">
        <f t="shared" si="37"/>
        <v>#DIV/0!</v>
      </c>
      <c r="L92" s="10" t="e">
        <f t="shared" si="38"/>
        <v>#DIV/0!</v>
      </c>
      <c r="M92" s="11" t="e">
        <f t="shared" si="39"/>
        <v>#DIV/0!</v>
      </c>
      <c r="N92" s="10" t="e">
        <f t="shared" si="40"/>
        <v>#DIV/0!</v>
      </c>
      <c r="O92" s="11" t="e">
        <f t="shared" si="41"/>
        <v>#DIV/0!</v>
      </c>
      <c r="P92" s="10" t="e">
        <f t="shared" si="42"/>
        <v>#DIV/0!</v>
      </c>
      <c r="Q92" s="13"/>
      <c r="R92" s="14" t="e">
        <f t="shared" si="43"/>
        <v>#DIV/0!</v>
      </c>
      <c r="S92" s="13"/>
      <c r="T92" s="11" t="e">
        <f t="shared" si="44"/>
        <v>#DIV/0!</v>
      </c>
      <c r="U92" s="11" t="e">
        <f t="shared" si="45"/>
        <v>#DIV/0!</v>
      </c>
      <c r="V92" s="13"/>
      <c r="W92" s="16" t="str">
        <f t="shared" si="46"/>
        <v>ERR</v>
      </c>
      <c r="X92" s="11" t="e">
        <f t="shared" si="47"/>
        <v>#DIV/0!</v>
      </c>
      <c r="Y92" s="11" t="e">
        <f t="shared" si="48"/>
        <v>#DIV/0!</v>
      </c>
      <c r="Z92" s="17" t="e">
        <f t="shared" si="49"/>
        <v>#DIV/0!</v>
      </c>
    </row>
    <row r="93" spans="1:26" ht="8.25" customHeight="1" x14ac:dyDescent="0.2">
      <c r="A93" s="11">
        <f t="shared" si="50"/>
        <v>68</v>
      </c>
      <c r="B93" s="32"/>
      <c r="C93" s="32"/>
      <c r="D93" s="32"/>
      <c r="E93" s="32"/>
      <c r="F93" s="8"/>
      <c r="G93" s="9"/>
      <c r="H93" s="30">
        <f t="shared" si="34"/>
        <v>0</v>
      </c>
      <c r="I93" s="12">
        <f t="shared" si="35"/>
        <v>0</v>
      </c>
      <c r="J93" s="33">
        <f t="shared" si="36"/>
        <v>0</v>
      </c>
      <c r="K93" s="12" t="e">
        <f t="shared" si="37"/>
        <v>#DIV/0!</v>
      </c>
      <c r="L93" s="10" t="e">
        <f t="shared" si="38"/>
        <v>#DIV/0!</v>
      </c>
      <c r="M93" s="11" t="e">
        <f t="shared" si="39"/>
        <v>#DIV/0!</v>
      </c>
      <c r="N93" s="10" t="e">
        <f t="shared" si="40"/>
        <v>#DIV/0!</v>
      </c>
      <c r="O93" s="11" t="e">
        <f t="shared" si="41"/>
        <v>#DIV/0!</v>
      </c>
      <c r="P93" s="10" t="e">
        <f t="shared" si="42"/>
        <v>#DIV/0!</v>
      </c>
      <c r="Q93" s="13"/>
      <c r="R93" s="14" t="e">
        <f t="shared" si="43"/>
        <v>#DIV/0!</v>
      </c>
      <c r="S93" s="13"/>
      <c r="T93" s="11" t="e">
        <f t="shared" si="44"/>
        <v>#DIV/0!</v>
      </c>
      <c r="U93" s="11" t="e">
        <f t="shared" si="45"/>
        <v>#DIV/0!</v>
      </c>
      <c r="V93" s="13"/>
      <c r="W93" s="16" t="str">
        <f t="shared" si="46"/>
        <v>ERR</v>
      </c>
      <c r="X93" s="11" t="e">
        <f t="shared" si="47"/>
        <v>#DIV/0!</v>
      </c>
      <c r="Y93" s="11" t="e">
        <f t="shared" si="48"/>
        <v>#DIV/0!</v>
      </c>
      <c r="Z93" s="17" t="e">
        <f t="shared" si="49"/>
        <v>#DIV/0!</v>
      </c>
    </row>
    <row r="94" spans="1:26" ht="8.25" customHeight="1" x14ac:dyDescent="0.2">
      <c r="A94" s="11">
        <f t="shared" si="50"/>
        <v>69</v>
      </c>
      <c r="B94" s="32"/>
      <c r="C94" s="32"/>
      <c r="D94" s="32"/>
      <c r="E94" s="32"/>
      <c r="F94" s="8"/>
      <c r="G94" s="9"/>
      <c r="H94" s="30">
        <f t="shared" si="34"/>
        <v>0</v>
      </c>
      <c r="I94" s="12">
        <f t="shared" si="35"/>
        <v>0</v>
      </c>
      <c r="J94" s="33">
        <f t="shared" si="36"/>
        <v>0</v>
      </c>
      <c r="K94" s="12" t="e">
        <f t="shared" si="37"/>
        <v>#DIV/0!</v>
      </c>
      <c r="L94" s="10" t="e">
        <f t="shared" si="38"/>
        <v>#DIV/0!</v>
      </c>
      <c r="M94" s="11" t="e">
        <f t="shared" si="39"/>
        <v>#DIV/0!</v>
      </c>
      <c r="N94" s="10" t="e">
        <f t="shared" si="40"/>
        <v>#DIV/0!</v>
      </c>
      <c r="O94" s="11" t="e">
        <f t="shared" si="41"/>
        <v>#DIV/0!</v>
      </c>
      <c r="P94" s="10" t="e">
        <f t="shared" si="42"/>
        <v>#DIV/0!</v>
      </c>
      <c r="Q94" s="13"/>
      <c r="R94" s="14" t="e">
        <f t="shared" si="43"/>
        <v>#DIV/0!</v>
      </c>
      <c r="S94" s="13"/>
      <c r="T94" s="11" t="e">
        <f t="shared" si="44"/>
        <v>#DIV/0!</v>
      </c>
      <c r="U94" s="11" t="e">
        <f t="shared" si="45"/>
        <v>#DIV/0!</v>
      </c>
      <c r="V94" s="13"/>
      <c r="W94" s="16" t="str">
        <f t="shared" si="46"/>
        <v>ERR</v>
      </c>
      <c r="X94" s="11" t="e">
        <f t="shared" si="47"/>
        <v>#DIV/0!</v>
      </c>
      <c r="Y94" s="11" t="e">
        <f t="shared" si="48"/>
        <v>#DIV/0!</v>
      </c>
      <c r="Z94" s="17" t="e">
        <f t="shared" si="49"/>
        <v>#DIV/0!</v>
      </c>
    </row>
    <row r="95" spans="1:26" ht="8.25" customHeight="1" x14ac:dyDescent="0.2">
      <c r="A95" s="11">
        <f t="shared" si="50"/>
        <v>70</v>
      </c>
      <c r="B95" s="32"/>
      <c r="C95" s="32"/>
      <c r="D95" s="32"/>
      <c r="E95" s="32"/>
      <c r="F95" s="8"/>
      <c r="G95" s="9"/>
      <c r="H95" s="30">
        <f t="shared" si="34"/>
        <v>0</v>
      </c>
      <c r="I95" s="12">
        <f t="shared" si="35"/>
        <v>0</v>
      </c>
      <c r="J95" s="33">
        <f t="shared" si="36"/>
        <v>0</v>
      </c>
      <c r="K95" s="12" t="e">
        <f t="shared" si="37"/>
        <v>#DIV/0!</v>
      </c>
      <c r="L95" s="10" t="e">
        <f t="shared" si="38"/>
        <v>#DIV/0!</v>
      </c>
      <c r="M95" s="11" t="e">
        <f t="shared" si="39"/>
        <v>#DIV/0!</v>
      </c>
      <c r="N95" s="10" t="e">
        <f t="shared" si="40"/>
        <v>#DIV/0!</v>
      </c>
      <c r="O95" s="11" t="e">
        <f t="shared" si="41"/>
        <v>#DIV/0!</v>
      </c>
      <c r="P95" s="10" t="e">
        <f t="shared" si="42"/>
        <v>#DIV/0!</v>
      </c>
      <c r="Q95" s="13"/>
      <c r="R95" s="14" t="e">
        <f t="shared" si="43"/>
        <v>#DIV/0!</v>
      </c>
      <c r="S95" s="13"/>
      <c r="T95" s="11" t="e">
        <f t="shared" si="44"/>
        <v>#DIV/0!</v>
      </c>
      <c r="U95" s="11" t="e">
        <f t="shared" si="45"/>
        <v>#DIV/0!</v>
      </c>
      <c r="V95" s="13"/>
      <c r="W95" s="16" t="str">
        <f t="shared" si="46"/>
        <v>ERR</v>
      </c>
      <c r="X95" s="11" t="e">
        <f t="shared" si="47"/>
        <v>#DIV/0!</v>
      </c>
      <c r="Y95" s="11" t="e">
        <f t="shared" si="48"/>
        <v>#DIV/0!</v>
      </c>
      <c r="Z95" s="17" t="e">
        <f t="shared" si="49"/>
        <v>#DIV/0!</v>
      </c>
    </row>
    <row r="96" spans="1:26" ht="8.25" customHeight="1" x14ac:dyDescent="0.2">
      <c r="A96" s="11">
        <f t="shared" si="50"/>
        <v>71</v>
      </c>
      <c r="B96" s="32"/>
      <c r="C96" s="32"/>
      <c r="D96" s="32"/>
      <c r="E96" s="32"/>
      <c r="F96" s="8"/>
      <c r="G96" s="9"/>
      <c r="H96" s="30">
        <f t="shared" si="34"/>
        <v>0</v>
      </c>
      <c r="I96" s="12">
        <f t="shared" si="35"/>
        <v>0</v>
      </c>
      <c r="J96" s="33">
        <f t="shared" si="36"/>
        <v>0</v>
      </c>
      <c r="K96" s="12" t="e">
        <f t="shared" si="37"/>
        <v>#DIV/0!</v>
      </c>
      <c r="L96" s="10" t="e">
        <f t="shared" si="38"/>
        <v>#DIV/0!</v>
      </c>
      <c r="M96" s="11" t="e">
        <f t="shared" si="39"/>
        <v>#DIV/0!</v>
      </c>
      <c r="N96" s="10" t="e">
        <f t="shared" si="40"/>
        <v>#DIV/0!</v>
      </c>
      <c r="O96" s="11" t="e">
        <f t="shared" si="41"/>
        <v>#DIV/0!</v>
      </c>
      <c r="P96" s="10" t="e">
        <f t="shared" si="42"/>
        <v>#DIV/0!</v>
      </c>
      <c r="Q96" s="13"/>
      <c r="R96" s="14" t="e">
        <f t="shared" si="43"/>
        <v>#DIV/0!</v>
      </c>
      <c r="S96" s="13"/>
      <c r="T96" s="11" t="e">
        <f t="shared" si="44"/>
        <v>#DIV/0!</v>
      </c>
      <c r="U96" s="11" t="e">
        <f t="shared" si="45"/>
        <v>#DIV/0!</v>
      </c>
      <c r="V96" s="13"/>
      <c r="W96" s="16" t="str">
        <f t="shared" si="46"/>
        <v>ERR</v>
      </c>
      <c r="X96" s="11" t="e">
        <f t="shared" si="47"/>
        <v>#DIV/0!</v>
      </c>
      <c r="Y96" s="11" t="e">
        <f t="shared" si="48"/>
        <v>#DIV/0!</v>
      </c>
      <c r="Z96" s="17" t="e">
        <f t="shared" si="49"/>
        <v>#DIV/0!</v>
      </c>
    </row>
    <row r="97" spans="1:26" ht="8.25" customHeight="1" x14ac:dyDescent="0.2">
      <c r="A97" s="11">
        <f t="shared" si="50"/>
        <v>72</v>
      </c>
      <c r="B97" s="32"/>
      <c r="C97" s="32"/>
      <c r="D97" s="32"/>
      <c r="E97" s="32"/>
      <c r="F97" s="8"/>
      <c r="G97" s="9"/>
      <c r="H97" s="30">
        <f t="shared" si="34"/>
        <v>0</v>
      </c>
      <c r="I97" s="12">
        <f t="shared" si="35"/>
        <v>0</v>
      </c>
      <c r="J97" s="33">
        <f t="shared" si="36"/>
        <v>0</v>
      </c>
      <c r="K97" s="12" t="e">
        <f t="shared" si="37"/>
        <v>#DIV/0!</v>
      </c>
      <c r="L97" s="10" t="e">
        <f t="shared" si="38"/>
        <v>#DIV/0!</v>
      </c>
      <c r="M97" s="11" t="e">
        <f t="shared" si="39"/>
        <v>#DIV/0!</v>
      </c>
      <c r="N97" s="10" t="e">
        <f t="shared" si="40"/>
        <v>#DIV/0!</v>
      </c>
      <c r="O97" s="11" t="e">
        <f t="shared" si="41"/>
        <v>#DIV/0!</v>
      </c>
      <c r="P97" s="10" t="e">
        <f t="shared" si="42"/>
        <v>#DIV/0!</v>
      </c>
      <c r="Q97" s="13"/>
      <c r="R97" s="14" t="e">
        <f t="shared" si="43"/>
        <v>#DIV/0!</v>
      </c>
      <c r="S97" s="13"/>
      <c r="T97" s="11" t="e">
        <f t="shared" si="44"/>
        <v>#DIV/0!</v>
      </c>
      <c r="U97" s="11" t="e">
        <f t="shared" si="45"/>
        <v>#DIV/0!</v>
      </c>
      <c r="V97" s="13"/>
      <c r="W97" s="16" t="str">
        <f t="shared" si="46"/>
        <v>ERR</v>
      </c>
      <c r="X97" s="11" t="e">
        <f t="shared" si="47"/>
        <v>#DIV/0!</v>
      </c>
      <c r="Y97" s="11" t="e">
        <f t="shared" si="48"/>
        <v>#DIV/0!</v>
      </c>
      <c r="Z97" s="17" t="e">
        <f t="shared" si="49"/>
        <v>#DIV/0!</v>
      </c>
    </row>
    <row r="98" spans="1:26" ht="8.25" customHeight="1" x14ac:dyDescent="0.2">
      <c r="A98" s="11">
        <f t="shared" si="50"/>
        <v>73</v>
      </c>
      <c r="B98" s="32"/>
      <c r="C98" s="32"/>
      <c r="D98" s="32"/>
      <c r="E98" s="32"/>
      <c r="F98" s="8"/>
      <c r="G98" s="9"/>
      <c r="H98" s="30">
        <f t="shared" si="34"/>
        <v>0</v>
      </c>
      <c r="I98" s="12">
        <f t="shared" si="35"/>
        <v>0</v>
      </c>
      <c r="J98" s="33">
        <f t="shared" si="36"/>
        <v>0</v>
      </c>
      <c r="K98" s="12" t="e">
        <f t="shared" si="37"/>
        <v>#DIV/0!</v>
      </c>
      <c r="L98" s="10" t="e">
        <f t="shared" si="38"/>
        <v>#DIV/0!</v>
      </c>
      <c r="M98" s="11" t="e">
        <f t="shared" si="39"/>
        <v>#DIV/0!</v>
      </c>
      <c r="N98" s="10" t="e">
        <f t="shared" si="40"/>
        <v>#DIV/0!</v>
      </c>
      <c r="O98" s="11" t="e">
        <f t="shared" si="41"/>
        <v>#DIV/0!</v>
      </c>
      <c r="P98" s="10" t="e">
        <f t="shared" si="42"/>
        <v>#DIV/0!</v>
      </c>
      <c r="Q98" s="13"/>
      <c r="R98" s="14" t="e">
        <f t="shared" si="43"/>
        <v>#DIV/0!</v>
      </c>
      <c r="S98" s="13"/>
      <c r="T98" s="11" t="e">
        <f t="shared" si="44"/>
        <v>#DIV/0!</v>
      </c>
      <c r="U98" s="11" t="e">
        <f t="shared" si="45"/>
        <v>#DIV/0!</v>
      </c>
      <c r="V98" s="13"/>
      <c r="W98" s="16" t="str">
        <f t="shared" si="46"/>
        <v>ERR</v>
      </c>
      <c r="X98" s="11" t="e">
        <f t="shared" si="47"/>
        <v>#DIV/0!</v>
      </c>
      <c r="Y98" s="11" t="e">
        <f t="shared" si="48"/>
        <v>#DIV/0!</v>
      </c>
      <c r="Z98" s="17" t="e">
        <f t="shared" si="49"/>
        <v>#DIV/0!</v>
      </c>
    </row>
    <row r="99" spans="1:26" ht="8.25" customHeight="1" x14ac:dyDescent="0.2">
      <c r="A99" s="11">
        <f t="shared" si="50"/>
        <v>74</v>
      </c>
      <c r="B99" s="32"/>
      <c r="C99" s="32"/>
      <c r="D99" s="32"/>
      <c r="E99" s="32"/>
      <c r="F99" s="8"/>
      <c r="G99" s="9"/>
      <c r="H99" s="30">
        <f t="shared" si="34"/>
        <v>0</v>
      </c>
      <c r="I99" s="12">
        <f t="shared" si="35"/>
        <v>0</v>
      </c>
      <c r="J99" s="33">
        <f t="shared" si="36"/>
        <v>0</v>
      </c>
      <c r="K99" s="12" t="e">
        <f t="shared" si="37"/>
        <v>#DIV/0!</v>
      </c>
      <c r="L99" s="10" t="e">
        <f t="shared" si="38"/>
        <v>#DIV/0!</v>
      </c>
      <c r="M99" s="11" t="e">
        <f t="shared" si="39"/>
        <v>#DIV/0!</v>
      </c>
      <c r="N99" s="10" t="e">
        <f t="shared" si="40"/>
        <v>#DIV/0!</v>
      </c>
      <c r="O99" s="11" t="e">
        <f t="shared" si="41"/>
        <v>#DIV/0!</v>
      </c>
      <c r="P99" s="10" t="e">
        <f t="shared" si="42"/>
        <v>#DIV/0!</v>
      </c>
      <c r="Q99" s="13"/>
      <c r="R99" s="14" t="e">
        <f t="shared" si="43"/>
        <v>#DIV/0!</v>
      </c>
      <c r="S99" s="13"/>
      <c r="T99" s="11" t="e">
        <f t="shared" si="44"/>
        <v>#DIV/0!</v>
      </c>
      <c r="U99" s="11" t="e">
        <f t="shared" si="45"/>
        <v>#DIV/0!</v>
      </c>
      <c r="V99" s="13"/>
      <c r="W99" s="16" t="str">
        <f t="shared" si="46"/>
        <v>ERR</v>
      </c>
      <c r="X99" s="11" t="e">
        <f t="shared" si="47"/>
        <v>#DIV/0!</v>
      </c>
      <c r="Y99" s="11" t="e">
        <f t="shared" si="48"/>
        <v>#DIV/0!</v>
      </c>
      <c r="Z99" s="17" t="e">
        <f t="shared" si="49"/>
        <v>#DIV/0!</v>
      </c>
    </row>
    <row r="100" spans="1:26" ht="8.25" customHeight="1" x14ac:dyDescent="0.2">
      <c r="A100" s="11">
        <f t="shared" si="50"/>
        <v>75</v>
      </c>
      <c r="B100" s="32"/>
      <c r="C100" s="32"/>
      <c r="D100" s="32"/>
      <c r="E100" s="32"/>
      <c r="F100" s="8"/>
      <c r="G100" s="9"/>
      <c r="H100" s="30">
        <f t="shared" si="34"/>
        <v>0</v>
      </c>
      <c r="I100" s="12">
        <f t="shared" si="35"/>
        <v>0</v>
      </c>
      <c r="J100" s="33">
        <f t="shared" si="36"/>
        <v>0</v>
      </c>
      <c r="K100" s="12" t="e">
        <f t="shared" si="37"/>
        <v>#DIV/0!</v>
      </c>
      <c r="L100" s="10" t="e">
        <f t="shared" si="38"/>
        <v>#DIV/0!</v>
      </c>
      <c r="M100" s="11" t="e">
        <f t="shared" si="39"/>
        <v>#DIV/0!</v>
      </c>
      <c r="N100" s="10" t="e">
        <f t="shared" si="40"/>
        <v>#DIV/0!</v>
      </c>
      <c r="O100" s="11" t="e">
        <f t="shared" si="41"/>
        <v>#DIV/0!</v>
      </c>
      <c r="P100" s="10" t="e">
        <f t="shared" si="42"/>
        <v>#DIV/0!</v>
      </c>
      <c r="Q100" s="13"/>
      <c r="R100" s="14" t="e">
        <f t="shared" si="43"/>
        <v>#DIV/0!</v>
      </c>
      <c r="S100" s="13"/>
      <c r="T100" s="11" t="e">
        <f t="shared" si="44"/>
        <v>#DIV/0!</v>
      </c>
      <c r="U100" s="11" t="e">
        <f t="shared" si="45"/>
        <v>#DIV/0!</v>
      </c>
      <c r="V100" s="13"/>
      <c r="W100" s="16" t="str">
        <f t="shared" si="46"/>
        <v>ERR</v>
      </c>
      <c r="X100" s="11" t="e">
        <f t="shared" si="47"/>
        <v>#DIV/0!</v>
      </c>
      <c r="Y100" s="11" t="e">
        <f t="shared" si="48"/>
        <v>#DIV/0!</v>
      </c>
      <c r="Z100" s="17" t="e">
        <f t="shared" si="49"/>
        <v>#DIV/0!</v>
      </c>
    </row>
    <row r="101" spans="1:26" ht="8.25" customHeight="1" x14ac:dyDescent="0.25"/>
    <row r="102" spans="1:26" ht="8.25" customHeight="1" x14ac:dyDescent="0.25"/>
    <row r="103" spans="1:26" ht="8.25" customHeight="1" x14ac:dyDescent="0.25"/>
    <row r="104" spans="1:26" ht="8.25" customHeight="1" x14ac:dyDescent="0.25"/>
    <row r="105" spans="1:26" ht="8.25" customHeight="1" x14ac:dyDescent="0.25"/>
    <row r="106" spans="1:26" ht="8.25" customHeight="1" x14ac:dyDescent="0.25"/>
    <row r="107" spans="1:26" ht="8.25" customHeight="1" x14ac:dyDescent="0.25"/>
    <row r="108" spans="1:26" ht="8.25" customHeight="1" x14ac:dyDescent="0.25"/>
    <row r="109" spans="1:26" ht="8.25" customHeight="1" x14ac:dyDescent="0.25"/>
  </sheetData>
  <mergeCells count="27">
    <mergeCell ref="F18:F24"/>
    <mergeCell ref="G18:G24"/>
    <mergeCell ref="H18:H24"/>
    <mergeCell ref="A18:A24"/>
    <mergeCell ref="B18:B24"/>
    <mergeCell ref="C18:C24"/>
    <mergeCell ref="D18:D24"/>
    <mergeCell ref="E18:E24"/>
    <mergeCell ref="Z18:Z24"/>
    <mergeCell ref="S18:S24"/>
    <mergeCell ref="U18:U24"/>
    <mergeCell ref="V18:V24"/>
    <mergeCell ref="T18:T24"/>
    <mergeCell ref="I2:R4"/>
    <mergeCell ref="W18:W24"/>
    <mergeCell ref="X18:X24"/>
    <mergeCell ref="Y18:Y24"/>
    <mergeCell ref="O18:O24"/>
    <mergeCell ref="P18:P24"/>
    <mergeCell ref="Q18:Q24"/>
    <mergeCell ref="R18:R24"/>
    <mergeCell ref="J18:J24"/>
    <mergeCell ref="M18:M24"/>
    <mergeCell ref="I18:I24"/>
    <mergeCell ref="N18:N24"/>
    <mergeCell ref="K17:L17"/>
    <mergeCell ref="K18:L24"/>
  </mergeCells>
  <phoneticPr fontId="2" type="noConversion"/>
  <dataValidations count="2">
    <dataValidation type="list" allowBlank="1" showInputMessage="1" showErrorMessage="1" sqref="V25:V100">
      <formula1>$V$7:$V$14</formula1>
    </dataValidation>
    <dataValidation type="list" allowBlank="1" showInputMessage="1" showErrorMessage="1" sqref="S25:S100">
      <formula1>$AB$12:$AB$15</formula1>
    </dataValidation>
  </dataValidations>
  <printOptions gridLines="1"/>
  <pageMargins left="0.23622047244094491" right="0.17" top="0.59055118110236227" bottom="0.39370078740157483" header="0.23622047244094491" footer="0.39370078740157483"/>
  <pageSetup paperSize="9" orientation="landscape" r:id="rId1"/>
  <headerFooter alignWithMargins="0">
    <oddHeader>&amp;C&amp;"Arial Rounded MT Bold,Regular"HRCAV NAVIGATION RIDE SCORE SHEET
effective 1st September 2008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04"/>
  <sheetViews>
    <sheetView topLeftCell="A7" zoomScale="150" zoomScaleNormal="100" workbookViewId="0">
      <selection activeCell="H9" sqref="H9:H15"/>
    </sheetView>
  </sheetViews>
  <sheetFormatPr defaultRowHeight="13.5" x14ac:dyDescent="0.25"/>
  <cols>
    <col min="1" max="1" width="3" style="15" customWidth="1"/>
    <col min="2" max="11" width="9.85546875" style="1" customWidth="1"/>
    <col min="12" max="13" width="9.85546875" style="1" hidden="1" customWidth="1"/>
    <col min="14" max="14" width="8.5703125" style="1" customWidth="1"/>
    <col min="15" max="16" width="7.140625" style="1" customWidth="1"/>
    <col min="17" max="17" width="10.28515625" style="112" customWidth="1"/>
    <col min="19" max="19" width="9.85546875" hidden="1" customWidth="1"/>
  </cols>
  <sheetData>
    <row r="1" spans="1:246" s="25" customFormat="1" ht="8.25" customHeight="1" x14ac:dyDescent="0.2">
      <c r="A1" s="82"/>
      <c r="B1" s="60"/>
      <c r="C1" s="60"/>
      <c r="D1" s="82"/>
      <c r="E1" s="8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46" s="25" customFormat="1" ht="8.25" customHeight="1" x14ac:dyDescent="0.2">
      <c r="A2" s="81"/>
      <c r="B2" s="81"/>
      <c r="C2" s="82"/>
      <c r="D2" s="82"/>
      <c r="E2" s="82"/>
      <c r="F2" s="402" t="s">
        <v>85</v>
      </c>
      <c r="G2" s="402"/>
      <c r="H2" s="402"/>
      <c r="I2" s="402"/>
      <c r="J2" s="127"/>
      <c r="K2" s="127"/>
      <c r="L2" s="126"/>
      <c r="M2" s="82"/>
      <c r="N2" s="320" t="s">
        <v>100</v>
      </c>
      <c r="O2" s="304">
        <f ca="1">NOW()</f>
        <v>41141.31448645833</v>
      </c>
      <c r="P2" s="304"/>
      <c r="Q2" s="58"/>
    </row>
    <row r="3" spans="1:246" s="25" customFormat="1" ht="8.25" customHeight="1" x14ac:dyDescent="0.2">
      <c r="A3" s="81"/>
      <c r="B3" s="81"/>
      <c r="C3" s="82"/>
      <c r="D3" s="82"/>
      <c r="E3" s="82"/>
      <c r="F3" s="402"/>
      <c r="G3" s="402"/>
      <c r="H3" s="402"/>
      <c r="I3" s="402"/>
      <c r="J3" s="127"/>
      <c r="K3" s="127"/>
      <c r="L3" s="126"/>
      <c r="M3" s="82"/>
      <c r="N3" s="320"/>
      <c r="O3" s="304"/>
      <c r="P3" s="304"/>
      <c r="Q3" s="58"/>
    </row>
    <row r="4" spans="1:246" s="25" customFormat="1" ht="8.25" customHeight="1" x14ac:dyDescent="0.2">
      <c r="A4" s="81"/>
      <c r="B4" s="81"/>
      <c r="C4" s="82"/>
      <c r="D4" s="82"/>
      <c r="E4" s="82"/>
      <c r="F4" s="402"/>
      <c r="G4" s="402"/>
      <c r="H4" s="402"/>
      <c r="I4" s="402"/>
      <c r="J4" s="127"/>
      <c r="K4" s="127"/>
      <c r="L4" s="126"/>
      <c r="M4" s="82"/>
      <c r="Q4" s="58"/>
    </row>
    <row r="5" spans="1:246" s="25" customFormat="1" ht="8.25" customHeight="1" x14ac:dyDescent="0.2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6" s="25" customFormat="1" ht="21" customHeight="1" x14ac:dyDescent="0.2">
      <c r="A6" s="403" t="s">
        <v>101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</row>
    <row r="7" spans="1:246" s="25" customFormat="1" ht="8.25" customHeight="1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246" s="96" customFormat="1" ht="12.75" x14ac:dyDescent="0.2">
      <c r="A8" s="94" t="s">
        <v>16</v>
      </c>
      <c r="B8" s="102"/>
      <c r="C8" s="102"/>
      <c r="D8" s="407" t="s">
        <v>89</v>
      </c>
      <c r="E8" s="408"/>
      <c r="F8" s="408"/>
      <c r="G8" s="409"/>
      <c r="H8" s="407" t="s">
        <v>90</v>
      </c>
      <c r="I8" s="408"/>
      <c r="J8" s="408"/>
      <c r="K8" s="409"/>
      <c r="L8" s="102"/>
      <c r="M8" s="102"/>
      <c r="N8" s="297" t="s">
        <v>91</v>
      </c>
      <c r="O8" s="297" t="s">
        <v>92</v>
      </c>
      <c r="P8" s="297" t="s">
        <v>93</v>
      </c>
      <c r="Q8" s="404" t="s">
        <v>99</v>
      </c>
      <c r="R8" s="95"/>
    </row>
    <row r="9" spans="1:246" s="98" customFormat="1" ht="6.6" customHeight="1" x14ac:dyDescent="0.2">
      <c r="A9" s="338" t="s">
        <v>88</v>
      </c>
      <c r="B9" s="99"/>
      <c r="C9" s="99"/>
      <c r="D9" s="399" t="s">
        <v>0</v>
      </c>
      <c r="E9" s="399" t="s">
        <v>2</v>
      </c>
      <c r="F9" s="399" t="s">
        <v>1</v>
      </c>
      <c r="G9" s="399" t="s">
        <v>2</v>
      </c>
      <c r="H9" s="399" t="s">
        <v>0</v>
      </c>
      <c r="I9" s="399" t="s">
        <v>2</v>
      </c>
      <c r="J9" s="399" t="s">
        <v>1</v>
      </c>
      <c r="K9" s="399" t="s">
        <v>2</v>
      </c>
      <c r="L9" s="99"/>
      <c r="M9" s="99"/>
      <c r="N9" s="298"/>
      <c r="O9" s="298"/>
      <c r="P9" s="298"/>
      <c r="Q9" s="405"/>
      <c r="R9" s="97"/>
    </row>
    <row r="10" spans="1:246" s="98" customFormat="1" ht="6.6" customHeight="1" x14ac:dyDescent="0.2">
      <c r="A10" s="339"/>
      <c r="B10" s="99"/>
      <c r="C10" s="99"/>
      <c r="D10" s="400"/>
      <c r="E10" s="400"/>
      <c r="F10" s="400"/>
      <c r="G10" s="400"/>
      <c r="H10" s="400"/>
      <c r="I10" s="400"/>
      <c r="J10" s="400"/>
      <c r="K10" s="400"/>
      <c r="L10" s="99"/>
      <c r="M10" s="99"/>
      <c r="N10" s="298"/>
      <c r="O10" s="298"/>
      <c r="P10" s="298"/>
      <c r="Q10" s="405"/>
      <c r="R10" s="97"/>
    </row>
    <row r="11" spans="1:246" s="98" customFormat="1" ht="6.6" customHeight="1" x14ac:dyDescent="0.2">
      <c r="A11" s="339"/>
      <c r="B11" s="99"/>
      <c r="C11" s="99"/>
      <c r="D11" s="400"/>
      <c r="E11" s="400"/>
      <c r="F11" s="400"/>
      <c r="G11" s="400"/>
      <c r="H11" s="400"/>
      <c r="I11" s="400"/>
      <c r="J11" s="400"/>
      <c r="K11" s="400"/>
      <c r="L11" s="99"/>
      <c r="M11" s="99"/>
      <c r="N11" s="298"/>
      <c r="O11" s="298"/>
      <c r="P11" s="298"/>
      <c r="Q11" s="405"/>
      <c r="R11" s="97"/>
    </row>
    <row r="12" spans="1:246" s="98" customFormat="1" ht="6.6" customHeight="1" x14ac:dyDescent="0.2">
      <c r="A12" s="339"/>
      <c r="B12" s="99" t="s">
        <v>87</v>
      </c>
      <c r="C12" s="99" t="s">
        <v>84</v>
      </c>
      <c r="D12" s="400"/>
      <c r="E12" s="400"/>
      <c r="F12" s="400"/>
      <c r="G12" s="400"/>
      <c r="H12" s="400"/>
      <c r="I12" s="400"/>
      <c r="J12" s="400"/>
      <c r="K12" s="400"/>
      <c r="L12" s="99" t="s">
        <v>87</v>
      </c>
      <c r="M12" s="99" t="s">
        <v>84</v>
      </c>
      <c r="N12" s="298"/>
      <c r="O12" s="298"/>
      <c r="P12" s="298"/>
      <c r="Q12" s="405"/>
      <c r="R12" s="97"/>
    </row>
    <row r="13" spans="1:246" s="98" customFormat="1" ht="6.6" customHeight="1" x14ac:dyDescent="0.2">
      <c r="A13" s="339"/>
      <c r="B13" s="99"/>
      <c r="C13" s="99"/>
      <c r="D13" s="400"/>
      <c r="E13" s="400"/>
      <c r="F13" s="400"/>
      <c r="G13" s="400"/>
      <c r="H13" s="400"/>
      <c r="I13" s="400"/>
      <c r="J13" s="400"/>
      <c r="K13" s="400"/>
      <c r="L13" s="99"/>
      <c r="M13" s="99"/>
      <c r="N13" s="298"/>
      <c r="O13" s="298"/>
      <c r="P13" s="298"/>
      <c r="Q13" s="405"/>
      <c r="R13" s="97"/>
    </row>
    <row r="14" spans="1:246" s="100" customFormat="1" ht="6.6" customHeight="1" x14ac:dyDescent="0.2">
      <c r="A14" s="339"/>
      <c r="B14" s="99"/>
      <c r="C14" s="99"/>
      <c r="D14" s="400"/>
      <c r="E14" s="400"/>
      <c r="F14" s="400"/>
      <c r="G14" s="400"/>
      <c r="H14" s="400"/>
      <c r="I14" s="400"/>
      <c r="J14" s="400"/>
      <c r="K14" s="400"/>
      <c r="L14" s="99"/>
      <c r="M14" s="99"/>
      <c r="N14" s="298"/>
      <c r="O14" s="298"/>
      <c r="P14" s="298"/>
      <c r="Q14" s="405"/>
      <c r="R14" s="97"/>
    </row>
    <row r="15" spans="1:246" s="100" customFormat="1" ht="6" customHeight="1" x14ac:dyDescent="0.2">
      <c r="A15" s="340"/>
      <c r="B15" s="101"/>
      <c r="C15" s="101"/>
      <c r="D15" s="401"/>
      <c r="E15" s="401"/>
      <c r="F15" s="401"/>
      <c r="G15" s="401"/>
      <c r="H15" s="401"/>
      <c r="I15" s="401"/>
      <c r="J15" s="401"/>
      <c r="K15" s="401"/>
      <c r="L15" s="101"/>
      <c r="M15" s="101"/>
      <c r="N15" s="323"/>
      <c r="O15" s="323"/>
      <c r="P15" s="323"/>
      <c r="Q15" s="406"/>
      <c r="R15" s="97"/>
    </row>
    <row r="16" spans="1:246" s="19" customFormat="1" ht="8.25" x14ac:dyDescent="0.15">
      <c r="A16" s="11">
        <v>1</v>
      </c>
      <c r="B16" s="32" t="str">
        <f>+'20 km Ride - Section 1'!G31</f>
        <v xml:space="preserve">Tallarook FRC </v>
      </c>
      <c r="C16" s="32" t="str">
        <f>+'20 km Ride - Section 1'!F31</f>
        <v>Rooks Not Crooks</v>
      </c>
      <c r="D16" s="32" t="str">
        <f>+'20 km Ride - Section 1'!B31</f>
        <v xml:space="preserve">Debbie Austin </v>
      </c>
      <c r="E16" s="32" t="str">
        <f>+'20 km Ride - Section 1'!C31</f>
        <v xml:space="preserve">Clancey 0439 </v>
      </c>
      <c r="F16" s="32" t="str">
        <f>+'20 km Ride - Section 1'!D31</f>
        <v xml:space="preserve">Mandy Organ </v>
      </c>
      <c r="G16" s="32" t="str">
        <f>+'20 km Ride - Section 1'!E31</f>
        <v xml:space="preserve">Tintagel Maestro 0542 </v>
      </c>
      <c r="H16" s="32" t="e">
        <f>+'Team total calc table'!O5</f>
        <v>#REF!</v>
      </c>
      <c r="I16" s="32" t="e">
        <f>+'Team total calc table'!P5</f>
        <v>#REF!</v>
      </c>
      <c r="J16" s="32" t="e">
        <f>+'Team total calc table'!Q5</f>
        <v>#REF!</v>
      </c>
      <c r="K16" s="32" t="e">
        <f>+'Team total calc table'!R5</f>
        <v>#REF!</v>
      </c>
      <c r="L16" s="32" t="str">
        <f>+'20 km Ride - Section 1'!G31</f>
        <v xml:space="preserve">Tallarook FRC </v>
      </c>
      <c r="M16" s="32" t="str">
        <f>+'20 km Ride - Section 1'!F31</f>
        <v>Rooks Not Crooks</v>
      </c>
      <c r="N16" s="107">
        <f>+'20 km Ride - Section 1'!X31</f>
        <v>140.4</v>
      </c>
      <c r="O16" s="107" t="e">
        <f>+'Team total calc table'!Z5</f>
        <v>#REF!</v>
      </c>
      <c r="P16" s="107" t="e">
        <f>IF(N16="ELIMINATED", N16, IF(O16="ELIMINATED", O16, N16+O16))</f>
        <v>#REF!</v>
      </c>
      <c r="Q16" s="10" t="e">
        <f>IF(P16="ELIMINATED", P16,RANK(P16,P$16:P$19))</f>
        <v>#REF!</v>
      </c>
      <c r="R16" s="109" t="s">
        <v>94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</row>
    <row r="17" spans="1:246" s="19" customFormat="1" ht="8.25" customHeight="1" x14ac:dyDescent="0.15">
      <c r="A17" s="11">
        <v>2</v>
      </c>
      <c r="B17" s="32" t="str">
        <f>+'20 km Ride - Section 1'!G32</f>
        <v xml:space="preserve">Seymour Dressage &amp; SJ Club </v>
      </c>
      <c r="C17" s="32" t="str">
        <f>+'20 km Ride - Section 1'!F32</f>
        <v>Scruffy's Superstars</v>
      </c>
      <c r="D17" s="32" t="str">
        <f>+'20 km Ride - Section 1'!B32</f>
        <v>Samantha Marr</v>
      </c>
      <c r="E17" s="32" t="str">
        <f>+'20 km Ride - Section 1'!C32</f>
        <v xml:space="preserve">Squirrel Creek Heart Breaker 15125 </v>
      </c>
      <c r="F17" s="32" t="str">
        <f>+'20 km Ride - Section 1'!D32</f>
        <v xml:space="preserve">Jessica Marr </v>
      </c>
      <c r="G17" s="32" t="str">
        <f>+'20 km Ride - Section 1'!E32</f>
        <v xml:space="preserve">Samling Park Max Smart 15510  </v>
      </c>
      <c r="H17" s="32" t="e">
        <f>+'Team total calc table'!O6</f>
        <v>#REF!</v>
      </c>
      <c r="I17" s="32" t="e">
        <f>+'Team total calc table'!P6</f>
        <v>#REF!</v>
      </c>
      <c r="J17" s="32" t="e">
        <f>+'Team total calc table'!Q6</f>
        <v>#REF!</v>
      </c>
      <c r="K17" s="32" t="e">
        <f>+'Team total calc table'!R6</f>
        <v>#REF!</v>
      </c>
      <c r="L17" s="32" t="str">
        <f>+'20 km Ride - Section 1'!G32</f>
        <v xml:space="preserve">Seymour Dressage &amp; SJ Club </v>
      </c>
      <c r="M17" s="32" t="str">
        <f>+'20 km Ride - Section 1'!F32</f>
        <v>Scruffy's Superstars</v>
      </c>
      <c r="N17" s="107">
        <f>+'20 km Ride - Section 1'!X32</f>
        <v>-7</v>
      </c>
      <c r="O17" s="107" t="e">
        <f>+'Team total calc table'!Z6</f>
        <v>#REF!</v>
      </c>
      <c r="P17" s="107" t="e">
        <f>IF(N17="ELIMINATED", N17, IF(O17="ELIMINATED", O17, N17+O17))</f>
        <v>#REF!</v>
      </c>
      <c r="Q17" s="10" t="e">
        <f>IF(P17="ELIMINATED", P17,RANK(P17,P$16:P$19))</f>
        <v>#REF!</v>
      </c>
      <c r="R17" s="109" t="s">
        <v>94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</row>
    <row r="18" spans="1:246" s="19" customFormat="1" ht="8.25" x14ac:dyDescent="0.15">
      <c r="A18" s="11">
        <v>3</v>
      </c>
      <c r="B18" s="32" t="str">
        <f>+'20 km Ride - Section 1'!G33</f>
        <v xml:space="preserve">Beveridge RC </v>
      </c>
      <c r="C18" s="32" t="str">
        <f>+'20 km Ride - Section 1'!F33</f>
        <v>A Family Affair Plus One</v>
      </c>
      <c r="D18" s="32" t="str">
        <f>+'20 km Ride - Section 1'!B33</f>
        <v xml:space="preserve">Marley Duncan </v>
      </c>
      <c r="E18" s="32" t="str">
        <f>+'20 km Ride - Section 1'!C33</f>
        <v xml:space="preserve">Jazz It Up 8211 </v>
      </c>
      <c r="F18" s="32" t="str">
        <f>+'20 km Ride - Section 1'!D33</f>
        <v xml:space="preserve">Karen Costello </v>
      </c>
      <c r="G18" s="32" t="str">
        <f>+'20 km Ride - Section 1'!E33</f>
        <v xml:space="preserve">Jarickni Fernando 2140 </v>
      </c>
      <c r="H18" s="32" t="e">
        <f>+'Team total calc table'!O7</f>
        <v>#REF!</v>
      </c>
      <c r="I18" s="32" t="e">
        <f>+'Team total calc table'!P7</f>
        <v>#REF!</v>
      </c>
      <c r="J18" s="32" t="e">
        <f>+'Team total calc table'!Q7</f>
        <v>#REF!</v>
      </c>
      <c r="K18" s="32" t="e">
        <f>+'Team total calc table'!R7</f>
        <v>#REF!</v>
      </c>
      <c r="L18" s="32" t="str">
        <f>+'20 km Ride - Section 1'!G33</f>
        <v xml:space="preserve">Beveridge RC </v>
      </c>
      <c r="M18" s="32" t="str">
        <f>+'20 km Ride - Section 1'!F33</f>
        <v>A Family Affair Plus One</v>
      </c>
      <c r="N18" s="107">
        <f>+'20 km Ride - Section 1'!X33</f>
        <v>52</v>
      </c>
      <c r="O18" s="107" t="e">
        <f>+'Team total calc table'!Z7</f>
        <v>#REF!</v>
      </c>
      <c r="P18" s="107" t="e">
        <f t="shared" ref="P18:P81" si="0">IF(N18="ELIMINATED", N18, IF(O18="ELIMINATED", O18, N18+O18))</f>
        <v>#REF!</v>
      </c>
      <c r="Q18" s="10" t="e">
        <f>IF(P18="ELIMINATED", P18,RANK(P18,P$16:P$19))</f>
        <v>#REF!</v>
      </c>
      <c r="R18" s="109" t="s">
        <v>94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</row>
    <row r="19" spans="1:246" s="19" customFormat="1" ht="8.25" customHeight="1" x14ac:dyDescent="0.15">
      <c r="A19" s="11">
        <v>4</v>
      </c>
      <c r="B19" s="32">
        <f>+'20 km Ride - Section 1'!G34</f>
        <v>0</v>
      </c>
      <c r="C19" s="32">
        <f>+'20 km Ride - Section 1'!F34</f>
        <v>0</v>
      </c>
      <c r="D19" s="32">
        <f>+'20 km Ride - Section 1'!B34</f>
        <v>0</v>
      </c>
      <c r="E19" s="32">
        <f>+'20 km Ride - Section 1'!C34</f>
        <v>0</v>
      </c>
      <c r="F19" s="32">
        <f>+'20 km Ride - Section 1'!D34</f>
        <v>0</v>
      </c>
      <c r="G19" s="32">
        <f>+'20 km Ride - Section 1'!E34</f>
        <v>0</v>
      </c>
      <c r="H19" s="32" t="e">
        <f>+'Team total calc table'!O8</f>
        <v>#N/A</v>
      </c>
      <c r="I19" s="32" t="e">
        <f>+'Team total calc table'!P8</f>
        <v>#N/A</v>
      </c>
      <c r="J19" s="32" t="e">
        <f>+'Team total calc table'!Q8</f>
        <v>#N/A</v>
      </c>
      <c r="K19" s="32" t="e">
        <f>+'Team total calc table'!R8</f>
        <v>#N/A</v>
      </c>
      <c r="L19" s="32">
        <f>+'20 km Ride - Section 1'!G34</f>
        <v>0</v>
      </c>
      <c r="M19" s="32">
        <f>+'20 km Ride - Section 1'!F34</f>
        <v>0</v>
      </c>
      <c r="N19" s="107">
        <f>+'20 km Ride - Section 1'!X34</f>
        <v>0</v>
      </c>
      <c r="O19" s="107" t="e">
        <f>+'Team total calc table'!Z8</f>
        <v>#N/A</v>
      </c>
      <c r="P19" s="107" t="e">
        <f t="shared" si="0"/>
        <v>#N/A</v>
      </c>
      <c r="Q19" s="10" t="e">
        <f>IF(P19="ELIMINATED", P19,RANK(P19,P$16:P$19))</f>
        <v>#N/A</v>
      </c>
      <c r="R19" s="109" t="s">
        <v>94</v>
      </c>
      <c r="S19" s="109" t="s">
        <v>94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</row>
    <row r="20" spans="1:246" s="20" customFormat="1" ht="8.25" customHeight="1" x14ac:dyDescent="0.2">
      <c r="A20" s="11">
        <v>5</v>
      </c>
      <c r="B20" s="32">
        <f>+'20 km Ride - Section 1'!G35</f>
        <v>0</v>
      </c>
      <c r="C20" s="32">
        <f>+'20 km Ride - Section 1'!F35</f>
        <v>0</v>
      </c>
      <c r="D20" s="32" t="str">
        <f>+'20 km Ride - Section 2'!B35</f>
        <v>Tracey Doolan</v>
      </c>
      <c r="E20" s="32" t="str">
        <f>+'20 km Ride - Section 2'!C35</f>
        <v>The Bomb 8535</v>
      </c>
      <c r="F20" s="32" t="str">
        <f>+'20 km Ride - Section 2'!D35</f>
        <v>Lisa North</v>
      </c>
      <c r="G20" s="32" t="str">
        <f>+'20 km Ride - Section 2'!E35</f>
        <v>Angus 15032</v>
      </c>
      <c r="H20" s="32" t="e">
        <f>+'Team total calc table'!O9</f>
        <v>#N/A</v>
      </c>
      <c r="I20" s="32" t="e">
        <f>+'Team total calc table'!P9</f>
        <v>#N/A</v>
      </c>
      <c r="J20" s="32" t="e">
        <f>+'Team total calc table'!Q9</f>
        <v>#N/A</v>
      </c>
      <c r="K20" s="32" t="e">
        <f>+'Team total calc table'!R9</f>
        <v>#N/A</v>
      </c>
      <c r="L20" s="32">
        <f>+'20 km Ride - Section 1'!G35</f>
        <v>0</v>
      </c>
      <c r="M20" s="32">
        <f>+'20 km Ride - Section 1'!F35</f>
        <v>0</v>
      </c>
      <c r="N20" s="107">
        <f>+'20 km Ride - Section 1'!X35</f>
        <v>0</v>
      </c>
      <c r="O20" s="107" t="e">
        <f>+'Team total calc table'!Z9</f>
        <v>#N/A</v>
      </c>
      <c r="P20" s="107" t="e">
        <f t="shared" si="0"/>
        <v>#N/A</v>
      </c>
      <c r="Q20" s="10" t="e">
        <f>IF(P20="ELIMINATED", P20,RANK(P20,P$16:P$89))</f>
        <v>#N/A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</row>
    <row r="21" spans="1:246" s="20" customFormat="1" ht="8.25" customHeight="1" x14ac:dyDescent="0.2">
      <c r="A21" s="11">
        <v>6</v>
      </c>
      <c r="B21" s="32" t="str">
        <f>+'20 km Ride - Section 1'!G36</f>
        <v xml:space="preserve">Yackandandah RC </v>
      </c>
      <c r="C21" s="32" t="str">
        <f>+'20 km Ride - Section 1'!F36</f>
        <v>Wandering Yacks</v>
      </c>
      <c r="D21" s="32" t="str">
        <f>+'20 km Ride - Section 1'!B36</f>
        <v xml:space="preserve">Jennifer Philpotts </v>
      </c>
      <c r="E21" s="32" t="str">
        <f>+'20 km Ride - Section 1'!C36</f>
        <v xml:space="preserve">Leawarra Grace 0355 </v>
      </c>
      <c r="F21" s="32" t="str">
        <f>+'20 km Ride - Section 1'!D36</f>
        <v xml:space="preserve">Marilyn Miller </v>
      </c>
      <c r="G21" s="32" t="str">
        <f>+'20 km Ride - Section 1'!E36</f>
        <v xml:space="preserve">Grantasia 7467  </v>
      </c>
      <c r="H21" s="32" t="e">
        <f>+'Team total calc table'!O10</f>
        <v>#N/A</v>
      </c>
      <c r="I21" s="32" t="e">
        <f>+'Team total calc table'!P10</f>
        <v>#N/A</v>
      </c>
      <c r="J21" s="32" t="e">
        <f>+'Team total calc table'!Q10</f>
        <v>#N/A</v>
      </c>
      <c r="K21" s="32" t="e">
        <f>+'Team total calc table'!R10</f>
        <v>#N/A</v>
      </c>
      <c r="L21" s="32" t="str">
        <f>+'20 km Ride - Section 1'!G36</f>
        <v xml:space="preserve">Yackandandah RC </v>
      </c>
      <c r="M21" s="32" t="str">
        <f>+'20 km Ride - Section 1'!F36</f>
        <v>Wandering Yacks</v>
      </c>
      <c r="N21" s="107">
        <f>+'20 km Ride - Section 1'!X36</f>
        <v>103</v>
      </c>
      <c r="O21" s="107" t="e">
        <f>+'Team total calc table'!Z10</f>
        <v>#N/A</v>
      </c>
      <c r="P21" s="107" t="e">
        <f t="shared" si="0"/>
        <v>#N/A</v>
      </c>
      <c r="Q21" s="10" t="e">
        <f>IF(P21="ELIMINATED", P21,RANK(P21,P$16:P$89))</f>
        <v>#N/A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</row>
    <row r="22" spans="1:246" s="20" customFormat="1" ht="8.25" customHeight="1" x14ac:dyDescent="0.2">
      <c r="A22" s="11">
        <v>7</v>
      </c>
      <c r="B22" s="32" t="str">
        <f>+'20 km Ride - Section 1'!G37</f>
        <v xml:space="preserve">Warranooke RC </v>
      </c>
      <c r="C22" s="32" t="str">
        <f>+'20 km Ride - Section 1'!F37</f>
        <v>Warranooke Wanderers</v>
      </c>
      <c r="D22" s="32" t="str">
        <f>+'20 km Ride - Section 1'!B37</f>
        <v xml:space="preserve">Stuart McKay </v>
      </c>
      <c r="E22" s="32" t="str">
        <f>+'20 km Ride - Section 1'!C37</f>
        <v>Ruperdoo 15558</v>
      </c>
      <c r="F22" s="32" t="str">
        <f>+'20 km Ride - Section 1'!D37</f>
        <v xml:space="preserve">Jessie Karp </v>
      </c>
      <c r="G22" s="32" t="str">
        <f>+'20 km Ride - Section 1'!E37</f>
        <v xml:space="preserve">All's Well 14597 </v>
      </c>
      <c r="H22" s="32" t="e">
        <f>+'Team total calc table'!O11</f>
        <v>#N/A</v>
      </c>
      <c r="I22" s="32" t="e">
        <f>+'Team total calc table'!P11</f>
        <v>#N/A</v>
      </c>
      <c r="J22" s="32" t="e">
        <f>+'Team total calc table'!Q11</f>
        <v>#N/A</v>
      </c>
      <c r="K22" s="32" t="e">
        <f>+'Team total calc table'!R11</f>
        <v>#N/A</v>
      </c>
      <c r="L22" s="32" t="str">
        <f>+'20 km Ride - Section 1'!G37</f>
        <v xml:space="preserve">Warranooke RC </v>
      </c>
      <c r="M22" s="32" t="str">
        <f>+'20 km Ride - Section 1'!F37</f>
        <v>Warranooke Wanderers</v>
      </c>
      <c r="N22" s="107">
        <f>+'20 km Ride - Section 1'!X37</f>
        <v>110</v>
      </c>
      <c r="O22" s="107" t="e">
        <f>+'Team total calc table'!Z11</f>
        <v>#N/A</v>
      </c>
      <c r="P22" s="107" t="e">
        <f t="shared" si="0"/>
        <v>#N/A</v>
      </c>
      <c r="Q22" s="10" t="e">
        <f>IF(P22="ELIMINATED", P22,RANK(P22,P$16:P$89))</f>
        <v>#N/A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</row>
    <row r="23" spans="1:246" s="20" customFormat="1" ht="8.25" customHeight="1" x14ac:dyDescent="0.2">
      <c r="A23" s="11">
        <v>8</v>
      </c>
      <c r="B23" s="32" t="str">
        <f>+'20 km Ride - Section 1'!G38</f>
        <v xml:space="preserve">Yarck ARC </v>
      </c>
      <c r="C23" s="32" t="str">
        <f>+'20 km Ride - Section 1'!F38</f>
        <v>Yarck Yahoos</v>
      </c>
      <c r="D23" s="32" t="str">
        <f>+'20 km Ride - Section 1'!B38</f>
        <v xml:space="preserve">Bev Edward </v>
      </c>
      <c r="E23" s="32" t="str">
        <f>+'20 km Ride - Section 1'!C38</f>
        <v xml:space="preserve">Doungle Reaction 12606 </v>
      </c>
      <c r="F23" s="32" t="str">
        <f>+'20 km Ride - Section 1'!D38</f>
        <v xml:space="preserve">Sharlee Connley </v>
      </c>
      <c r="G23" s="32" t="str">
        <f>+'20 km Ride - Section 1'!E38</f>
        <v xml:space="preserve">Radar 4809 </v>
      </c>
      <c r="H23" s="32" t="e">
        <f>+'Team total calc table'!O12</f>
        <v>#N/A</v>
      </c>
      <c r="I23" s="32" t="e">
        <f>+'Team total calc table'!P12</f>
        <v>#N/A</v>
      </c>
      <c r="J23" s="32" t="e">
        <f>+'Team total calc table'!Q12</f>
        <v>#N/A</v>
      </c>
      <c r="K23" s="32" t="e">
        <f>+'Team total calc table'!R12</f>
        <v>#N/A</v>
      </c>
      <c r="L23" s="32" t="str">
        <f>+'20 km Ride - Section 1'!G38</f>
        <v xml:space="preserve">Yarck ARC </v>
      </c>
      <c r="M23" s="32" t="str">
        <f>+'20 km Ride - Section 1'!F38</f>
        <v>Yarck Yahoos</v>
      </c>
      <c r="N23" s="107">
        <f>+'20 km Ride - Section 1'!X38</f>
        <v>127</v>
      </c>
      <c r="O23" s="107" t="e">
        <f>+'Team total calc table'!Z12</f>
        <v>#N/A</v>
      </c>
      <c r="P23" s="107" t="e">
        <f t="shared" si="0"/>
        <v>#N/A</v>
      </c>
      <c r="Q23" s="10" t="e">
        <f t="shared" ref="Q23:Q84" si="1">IF(P23="ELIMINATED", P23,RANK(P23,P$16:P$89))</f>
        <v>#N/A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</row>
    <row r="24" spans="1:246" s="20" customFormat="1" ht="8.25" customHeight="1" x14ac:dyDescent="0.2">
      <c r="A24" s="11">
        <v>9</v>
      </c>
      <c r="B24" s="32" t="str">
        <f>+'20 km Ride - Section 1'!G39</f>
        <v xml:space="preserve">Bullengarook &amp; Dist ARC </v>
      </c>
      <c r="C24" s="32" t="str">
        <f>+'20 km Ride - Section 1'!F39</f>
        <v>Not Blonde, Not Blind</v>
      </c>
      <c r="D24" s="32" t="str">
        <f>+'20 km Ride - Section 1'!B39</f>
        <v xml:space="preserve">Annetta Newman </v>
      </c>
      <c r="E24" s="32" t="str">
        <f>+'20 km Ride - Section 1'!C39</f>
        <v xml:space="preserve">El Manteca Luminosa 7289 </v>
      </c>
      <c r="F24" s="32" t="str">
        <f>+'20 km Ride - Section 1'!D39</f>
        <v xml:space="preserve">Mandy Andrews </v>
      </c>
      <c r="G24" s="32" t="str">
        <f>+'20 km Ride - Section 1'!E39</f>
        <v xml:space="preserve">A’Bientot 9677 </v>
      </c>
      <c r="H24" s="32" t="e">
        <f>+'Team total calc table'!O13</f>
        <v>#N/A</v>
      </c>
      <c r="I24" s="32" t="e">
        <f>+'Team total calc table'!P13</f>
        <v>#N/A</v>
      </c>
      <c r="J24" s="32" t="e">
        <f>+'Team total calc table'!Q13</f>
        <v>#N/A</v>
      </c>
      <c r="K24" s="32" t="e">
        <f>+'Team total calc table'!R13</f>
        <v>#N/A</v>
      </c>
      <c r="L24" s="32" t="str">
        <f>+'20 km Ride - Section 1'!G39</f>
        <v xml:space="preserve">Bullengarook &amp; Dist ARC </v>
      </c>
      <c r="M24" s="32" t="str">
        <f>+'20 km Ride - Section 1'!F39</f>
        <v>Not Blonde, Not Blind</v>
      </c>
      <c r="N24" s="107">
        <f>+'20 km Ride - Section 1'!X39</f>
        <v>82</v>
      </c>
      <c r="O24" s="107" t="e">
        <f>+'Team total calc table'!Z13</f>
        <v>#N/A</v>
      </c>
      <c r="P24" s="107" t="e">
        <f t="shared" si="0"/>
        <v>#N/A</v>
      </c>
      <c r="Q24" s="10" t="e">
        <f t="shared" si="1"/>
        <v>#N/A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</row>
    <row r="25" spans="1:246" s="20" customFormat="1" ht="8.25" customHeight="1" x14ac:dyDescent="0.2">
      <c r="A25" s="11">
        <v>10</v>
      </c>
      <c r="B25" s="32" t="str">
        <f>+'20 km Ride - Section 1'!G40</f>
        <v xml:space="preserve">Anvil Park RC </v>
      </c>
      <c r="C25" s="32" t="str">
        <f>+'20 km Ride - Section 1'!F40</f>
        <v>Anvil Park Bling it On</v>
      </c>
      <c r="D25" s="32" t="str">
        <f>+'20 km Ride - Section 1'!B40</f>
        <v xml:space="preserve">Michelle Wintle </v>
      </c>
      <c r="E25" s="32" t="str">
        <f>+'20 km Ride - Section 1'!C40</f>
        <v xml:space="preserve">Remy 10161 </v>
      </c>
      <c r="F25" s="32" t="str">
        <f>+'20 km Ride - Section 1'!D40</f>
        <v xml:space="preserve">Jessica Eason </v>
      </c>
      <c r="G25" s="32" t="str">
        <f>+'20 km Ride - Section 1'!E40</f>
        <v xml:space="preserve">Kalingah Park Rio Lace 11438 </v>
      </c>
      <c r="H25" s="32" t="e">
        <f>+'Team total calc table'!O14</f>
        <v>#N/A</v>
      </c>
      <c r="I25" s="32" t="e">
        <f>+'Team total calc table'!P14</f>
        <v>#N/A</v>
      </c>
      <c r="J25" s="32" t="e">
        <f>+'Team total calc table'!Q14</f>
        <v>#N/A</v>
      </c>
      <c r="K25" s="32" t="e">
        <f>+'Team total calc table'!R14</f>
        <v>#N/A</v>
      </c>
      <c r="L25" s="32" t="str">
        <f>+'20 km Ride - Section 1'!G40</f>
        <v xml:space="preserve">Anvil Park RC </v>
      </c>
      <c r="M25" s="32" t="str">
        <f>+'20 km Ride - Section 1'!F40</f>
        <v>Anvil Park Bling it On</v>
      </c>
      <c r="N25" s="107">
        <f>+'20 km Ride - Section 1'!X40</f>
        <v>79</v>
      </c>
      <c r="O25" s="107" t="e">
        <f>+'Team total calc table'!Z14</f>
        <v>#N/A</v>
      </c>
      <c r="P25" s="107" t="e">
        <f t="shared" si="0"/>
        <v>#N/A</v>
      </c>
      <c r="Q25" s="10" t="e">
        <f t="shared" si="1"/>
        <v>#N/A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</row>
    <row r="26" spans="1:246" s="20" customFormat="1" ht="8.25" customHeight="1" x14ac:dyDescent="0.2">
      <c r="A26" s="11">
        <v>11</v>
      </c>
      <c r="B26" s="32" t="str">
        <f>+'20 km Ride - Section 1'!G41</f>
        <v xml:space="preserve">Trentham ARC </v>
      </c>
      <c r="C26" s="32" t="str">
        <f>+'20 km Ride - Section 1'!F41</f>
        <v>Wealy Way Off Wombats</v>
      </c>
      <c r="D26" s="32" t="str">
        <f>+'20 km Ride - Section 1'!B41</f>
        <v xml:space="preserve">Jessica Smith </v>
      </c>
      <c r="E26" s="32" t="str">
        <f>+'20 km Ride - Section 1'!C41</f>
        <v xml:space="preserve">Planet Shaker 9922 </v>
      </c>
      <c r="F26" s="32" t="str">
        <f>+'20 km Ride - Section 1'!D41</f>
        <v xml:space="preserve">Kathryn Clark </v>
      </c>
      <c r="G26" s="32" t="str">
        <f>+'20 km Ride - Section 1'!E41</f>
        <v>Ascot Heath Super Nova 5915</v>
      </c>
      <c r="H26" s="32" t="e">
        <f>+'Team total calc table'!O15</f>
        <v>#N/A</v>
      </c>
      <c r="I26" s="32" t="e">
        <f>+'Team total calc table'!P15</f>
        <v>#N/A</v>
      </c>
      <c r="J26" s="32" t="e">
        <f>+'Team total calc table'!Q15</f>
        <v>#N/A</v>
      </c>
      <c r="K26" s="32" t="e">
        <f>+'Team total calc table'!R15</f>
        <v>#N/A</v>
      </c>
      <c r="L26" s="32" t="str">
        <f>+'20 km Ride - Section 1'!G41</f>
        <v xml:space="preserve">Trentham ARC </v>
      </c>
      <c r="M26" s="32" t="str">
        <f>+'20 km Ride - Section 1'!F41</f>
        <v>Wealy Way Off Wombats</v>
      </c>
      <c r="N26" s="107">
        <f>+'20 km Ride - Section 1'!X41</f>
        <v>114.66</v>
      </c>
      <c r="O26" s="107" t="e">
        <f>+'Team total calc table'!Z15</f>
        <v>#N/A</v>
      </c>
      <c r="P26" s="107" t="e">
        <f t="shared" si="0"/>
        <v>#N/A</v>
      </c>
      <c r="Q26" s="10" t="e">
        <f t="shared" si="1"/>
        <v>#N/A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</row>
    <row r="27" spans="1:246" s="20" customFormat="1" ht="8.25" customHeight="1" x14ac:dyDescent="0.2">
      <c r="A27" s="11">
        <v>12</v>
      </c>
      <c r="B27" s="32" t="str">
        <f>+'20 km Ride - Section 1'!G42</f>
        <v xml:space="preserve">Monash/Pyalong </v>
      </c>
      <c r="C27" s="32" t="str">
        <f>+'20 km Ride - Section 1'!F42</f>
        <v>Monalong</v>
      </c>
      <c r="D27" s="32" t="str">
        <f>+'20 km Ride - Section 1'!B42</f>
        <v xml:space="preserve">Shelley East </v>
      </c>
      <c r="E27" s="32" t="str">
        <f>+'20 km Ride - Section 1'!C42</f>
        <v xml:space="preserve">Minus Twenty 14386 </v>
      </c>
      <c r="F27" s="32" t="str">
        <f>+'20 km Ride - Section 1'!D42</f>
        <v xml:space="preserve">Erika Tate </v>
      </c>
      <c r="G27" s="32" t="str">
        <f>+'20 km Ride - Section 1'!E42</f>
        <v xml:space="preserve">Apples 9874 </v>
      </c>
      <c r="H27" s="32" t="e">
        <f>+'Team total calc table'!O16</f>
        <v>#N/A</v>
      </c>
      <c r="I27" s="32" t="e">
        <f>+'Team total calc table'!P16</f>
        <v>#N/A</v>
      </c>
      <c r="J27" s="32" t="e">
        <f>+'Team total calc table'!Q16</f>
        <v>#N/A</v>
      </c>
      <c r="K27" s="32" t="e">
        <f>+'Team total calc table'!R16</f>
        <v>#N/A</v>
      </c>
      <c r="L27" s="32" t="str">
        <f>+'20 km Ride - Section 1'!G42</f>
        <v xml:space="preserve">Monash/Pyalong </v>
      </c>
      <c r="M27" s="32" t="str">
        <f>+'20 km Ride - Section 1'!F42</f>
        <v>Monalong</v>
      </c>
      <c r="N27" s="107">
        <f>+'20 km Ride - Section 1'!X42</f>
        <v>79</v>
      </c>
      <c r="O27" s="107" t="e">
        <f>+'Team total calc table'!Z16</f>
        <v>#N/A</v>
      </c>
      <c r="P27" s="107" t="e">
        <f t="shared" si="0"/>
        <v>#N/A</v>
      </c>
      <c r="Q27" s="10" t="e">
        <f t="shared" si="1"/>
        <v>#N/A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</row>
    <row r="28" spans="1:246" s="20" customFormat="1" ht="8.25" customHeight="1" x14ac:dyDescent="0.2">
      <c r="A28" s="11">
        <v>13</v>
      </c>
      <c r="B28" s="32" t="e">
        <f>+'20 km Ride - Section 1'!#REF!</f>
        <v>#REF!</v>
      </c>
      <c r="C28" s="32" t="e">
        <f>+'20 km Ride - Section 1'!#REF!</f>
        <v>#REF!</v>
      </c>
      <c r="D28" s="32" t="e">
        <f>+'20 km Ride - Section 1'!#REF!</f>
        <v>#REF!</v>
      </c>
      <c r="E28" s="32" t="e">
        <f>+'20 km Ride - Section 1'!#REF!</f>
        <v>#REF!</v>
      </c>
      <c r="F28" s="32" t="e">
        <f>+'20 km Ride - Section 1'!#REF!</f>
        <v>#REF!</v>
      </c>
      <c r="G28" s="32" t="e">
        <f>+'20 km Ride - Section 1'!#REF!</f>
        <v>#REF!</v>
      </c>
      <c r="H28" s="32" t="e">
        <f>+'Team total calc table'!O17</f>
        <v>#N/A</v>
      </c>
      <c r="I28" s="32" t="e">
        <f>+'Team total calc table'!P17</f>
        <v>#N/A</v>
      </c>
      <c r="J28" s="32" t="e">
        <f>+'Team total calc table'!Q17</f>
        <v>#N/A</v>
      </c>
      <c r="K28" s="32" t="e">
        <f>+'Team total calc table'!R17</f>
        <v>#N/A</v>
      </c>
      <c r="L28" s="32" t="e">
        <f>+'20 km Ride - Section 1'!#REF!</f>
        <v>#REF!</v>
      </c>
      <c r="M28" s="32" t="e">
        <f>+'20 km Ride - Section 1'!#REF!</f>
        <v>#REF!</v>
      </c>
      <c r="N28" s="107" t="e">
        <f>+'20 km Ride - Section 1'!#REF!</f>
        <v>#REF!</v>
      </c>
      <c r="O28" s="107" t="e">
        <f>+'Team total calc table'!Z17</f>
        <v>#N/A</v>
      </c>
      <c r="P28" s="107" t="e">
        <f t="shared" si="0"/>
        <v>#REF!</v>
      </c>
      <c r="Q28" s="10" t="e">
        <f t="shared" si="1"/>
        <v>#REF!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</row>
    <row r="29" spans="1:246" s="20" customFormat="1" ht="8.25" customHeight="1" x14ac:dyDescent="0.2">
      <c r="A29" s="11">
        <v>14</v>
      </c>
      <c r="B29" s="32" t="str">
        <f>+'20 km Ride - Section 1'!G44</f>
        <v xml:space="preserve">Westcoast ARC </v>
      </c>
      <c r="C29" s="32" t="str">
        <f>+'20 km Ride - Section 1'!F44</f>
        <v>Westcoast Warriors</v>
      </c>
      <c r="D29" s="32" t="str">
        <f>+'20 km Ride - Section 1'!B44</f>
        <v xml:space="preserve">Carleigh Adams </v>
      </c>
      <c r="E29" s="32" t="str">
        <f>+'20 km Ride - Section 1'!C44</f>
        <v xml:space="preserve">Tommy 11034 </v>
      </c>
      <c r="F29" s="32" t="str">
        <f>+'20 km Ride - Section 1'!D44</f>
        <v xml:space="preserve">Cait Rogers </v>
      </c>
      <c r="G29" s="32" t="str">
        <f>+'20 km Ride - Section 1'!E44</f>
        <v xml:space="preserve">Millwood Jay 14477 </v>
      </c>
      <c r="H29" s="32" t="e">
        <f>+'Team total calc table'!O18</f>
        <v>#N/A</v>
      </c>
      <c r="I29" s="32" t="e">
        <f>+'Team total calc table'!P18</f>
        <v>#N/A</v>
      </c>
      <c r="J29" s="32" t="e">
        <f>+'Team total calc table'!Q18</f>
        <v>#N/A</v>
      </c>
      <c r="K29" s="32" t="e">
        <f>+'Team total calc table'!R18</f>
        <v>#N/A</v>
      </c>
      <c r="L29" s="32" t="str">
        <f>+'20 km Ride - Section 1'!G44</f>
        <v xml:space="preserve">Westcoast ARC </v>
      </c>
      <c r="M29" s="32" t="str">
        <f>+'20 km Ride - Section 1'!F44</f>
        <v>Westcoast Warriors</v>
      </c>
      <c r="N29" s="107">
        <f>+'20 km Ride - Section 1'!X44</f>
        <v>127</v>
      </c>
      <c r="O29" s="107" t="e">
        <f>+'Team total calc table'!Z18</f>
        <v>#N/A</v>
      </c>
      <c r="P29" s="107" t="e">
        <f t="shared" si="0"/>
        <v>#N/A</v>
      </c>
      <c r="Q29" s="10" t="e">
        <f t="shared" si="1"/>
        <v>#N/A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</row>
    <row r="30" spans="1:246" s="20" customFormat="1" ht="8.25" customHeight="1" x14ac:dyDescent="0.2">
      <c r="A30" s="11">
        <v>15</v>
      </c>
      <c r="B30" s="32" t="str">
        <f>+'20 km Ride - Section 1'!G45</f>
        <v xml:space="preserve">Leigh District RC </v>
      </c>
      <c r="C30" s="32" t="str">
        <f>+'20 km Ride - Section 1'!F45</f>
        <v>Leigh Loafers</v>
      </c>
      <c r="D30" s="32" t="str">
        <f>+'20 km Ride - Section 1'!B45</f>
        <v xml:space="preserve">Janine Fenwick </v>
      </c>
      <c r="E30" s="32" t="str">
        <f>+'20 km Ride - Section 1'!C45</f>
        <v xml:space="preserve">Beau 13417 </v>
      </c>
      <c r="F30" s="32" t="str">
        <f>+'20 km Ride - Section 1'!D45</f>
        <v xml:space="preserve">Stephen Fenwick </v>
      </c>
      <c r="G30" s="32" t="str">
        <f>+'20 km Ride - Section 1'!E45</f>
        <v xml:space="preserve">Chariot 14719 </v>
      </c>
      <c r="H30" s="32" t="e">
        <f>+'Team total calc table'!O19</f>
        <v>#N/A</v>
      </c>
      <c r="I30" s="32" t="e">
        <f>+'Team total calc table'!P19</f>
        <v>#N/A</v>
      </c>
      <c r="J30" s="32" t="e">
        <f>+'Team total calc table'!Q19</f>
        <v>#N/A</v>
      </c>
      <c r="K30" s="32" t="e">
        <f>+'Team total calc table'!R19</f>
        <v>#N/A</v>
      </c>
      <c r="L30" s="32" t="str">
        <f>+'20 km Ride - Section 1'!G45</f>
        <v xml:space="preserve">Leigh District RC </v>
      </c>
      <c r="M30" s="32" t="str">
        <f>+'20 km Ride - Section 1'!F45</f>
        <v>Leigh Loafers</v>
      </c>
      <c r="N30" s="107">
        <f>+'20 km Ride - Section 1'!X45</f>
        <v>94.08</v>
      </c>
      <c r="O30" s="107" t="e">
        <f>+'Team total calc table'!Z19</f>
        <v>#N/A</v>
      </c>
      <c r="P30" s="107" t="e">
        <f t="shared" si="0"/>
        <v>#N/A</v>
      </c>
      <c r="Q30" s="10" t="e">
        <f t="shared" si="1"/>
        <v>#N/A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</row>
    <row r="31" spans="1:246" s="20" customFormat="1" ht="8.25" customHeight="1" x14ac:dyDescent="0.2">
      <c r="A31" s="11">
        <v>16</v>
      </c>
      <c r="B31" s="32" t="str">
        <f>+'20 km Ride - Section 1'!G46</f>
        <v xml:space="preserve">Maryborough ARC </v>
      </c>
      <c r="C31" s="32" t="str">
        <f>+'20 km Ride - Section 1'!F46</f>
        <v>MARC Time</v>
      </c>
      <c r="D31" s="32" t="str">
        <f>+'20 km Ride - Section 1'!B46</f>
        <v xml:space="preserve">Jennifer Williams </v>
      </c>
      <c r="E31" s="32" t="str">
        <f>+'20 km Ride - Section 1'!C46</f>
        <v xml:space="preserve">Red 0024 </v>
      </c>
      <c r="F31" s="32" t="str">
        <f>+'20 km Ride - Section 1'!D46</f>
        <v xml:space="preserve">David Wallace </v>
      </c>
      <c r="G31" s="32" t="str">
        <f>+'20 km Ride - Section 1'!E46</f>
        <v xml:space="preserve">Shakopee Lad 14604 </v>
      </c>
      <c r="H31" s="32" t="e">
        <f>+'Team total calc table'!O20</f>
        <v>#N/A</v>
      </c>
      <c r="I31" s="32" t="e">
        <f>+'Team total calc table'!P20</f>
        <v>#N/A</v>
      </c>
      <c r="J31" s="32" t="e">
        <f>+'Team total calc table'!Q20</f>
        <v>#N/A</v>
      </c>
      <c r="K31" s="32" t="e">
        <f>+'Team total calc table'!R20</f>
        <v>#N/A</v>
      </c>
      <c r="L31" s="32" t="str">
        <f>+'20 km Ride - Section 1'!G46</f>
        <v xml:space="preserve">Maryborough ARC </v>
      </c>
      <c r="M31" s="32" t="str">
        <f>+'20 km Ride - Section 1'!F46</f>
        <v>MARC Time</v>
      </c>
      <c r="N31" s="107">
        <f>+'20 km Ride - Section 1'!X46</f>
        <v>137</v>
      </c>
      <c r="O31" s="107" t="e">
        <f>+'Team total calc table'!Z20</f>
        <v>#N/A</v>
      </c>
      <c r="P31" s="107" t="e">
        <f t="shared" si="0"/>
        <v>#N/A</v>
      </c>
      <c r="Q31" s="10" t="e">
        <f t="shared" si="1"/>
        <v>#N/A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</row>
    <row r="32" spans="1:246" s="20" customFormat="1" ht="8.25" customHeight="1" x14ac:dyDescent="0.2">
      <c r="A32" s="11">
        <v>17</v>
      </c>
      <c r="B32" s="32">
        <f>+'20 km Ride - Section 1'!G47</f>
        <v>0</v>
      </c>
      <c r="C32" s="32">
        <f>+'20 km Ride - Section 1'!F47</f>
        <v>0</v>
      </c>
      <c r="D32" s="32">
        <f>+'20 km Ride - Section 1'!B47</f>
        <v>0</v>
      </c>
      <c r="E32" s="32">
        <f>+'20 km Ride - Section 1'!C47</f>
        <v>0</v>
      </c>
      <c r="F32" s="32">
        <f>+'20 km Ride - Section 1'!D47</f>
        <v>0</v>
      </c>
      <c r="G32" s="32">
        <f>+'20 km Ride - Section 1'!E47</f>
        <v>0</v>
      </c>
      <c r="H32" s="32" t="e">
        <f>+'Team total calc table'!O21</f>
        <v>#N/A</v>
      </c>
      <c r="I32" s="32" t="e">
        <f>+'Team total calc table'!P21</f>
        <v>#N/A</v>
      </c>
      <c r="J32" s="32" t="e">
        <f>+'Team total calc table'!Q21</f>
        <v>#N/A</v>
      </c>
      <c r="K32" s="32" t="e">
        <f>+'Team total calc table'!R21</f>
        <v>#N/A</v>
      </c>
      <c r="L32" s="32">
        <f>+'20 km Ride - Section 1'!G47</f>
        <v>0</v>
      </c>
      <c r="M32" s="32">
        <f>+'20 km Ride - Section 1'!F47</f>
        <v>0</v>
      </c>
      <c r="N32" s="107">
        <f>+'20 km Ride - Section 1'!X47</f>
        <v>0</v>
      </c>
      <c r="O32" s="107" t="e">
        <f>+'Team total calc table'!Z21</f>
        <v>#N/A</v>
      </c>
      <c r="P32" s="107" t="e">
        <f t="shared" si="0"/>
        <v>#N/A</v>
      </c>
      <c r="Q32" s="10" t="e">
        <f t="shared" si="1"/>
        <v>#N/A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</row>
    <row r="33" spans="1:246" s="20" customFormat="1" ht="8.25" customHeight="1" x14ac:dyDescent="0.2">
      <c r="A33" s="11">
        <v>18</v>
      </c>
      <c r="B33" s="32" t="str">
        <f>+'20 km Ride - Section 1'!G48</f>
        <v xml:space="preserve">Bunyip EC </v>
      </c>
      <c r="C33" s="32" t="str">
        <f>+'20 km Ride - Section 1'!F48</f>
        <v>The Odd Couples</v>
      </c>
      <c r="D33" s="32" t="str">
        <f>+'20 km Ride - Section 1'!B48</f>
        <v xml:space="preserve">Rhianna Dunn </v>
      </c>
      <c r="E33" s="32" t="str">
        <f>+'20 km Ride - Section 1'!C48</f>
        <v xml:space="preserve">Serendipity 7305 </v>
      </c>
      <c r="F33" s="32" t="str">
        <f>+'20 km Ride - Section 1'!D48</f>
        <v xml:space="preserve">Vanessa Gillett </v>
      </c>
      <c r="G33" s="32" t="str">
        <f>+'20 km Ride - Section 1'!E48</f>
        <v xml:space="preserve">Casela Park Dante 14295 </v>
      </c>
      <c r="H33" s="32" t="e">
        <f>+'Team total calc table'!O22</f>
        <v>#N/A</v>
      </c>
      <c r="I33" s="32" t="e">
        <f>+'Team total calc table'!P22</f>
        <v>#N/A</v>
      </c>
      <c r="J33" s="32" t="e">
        <f>+'Team total calc table'!Q22</f>
        <v>#N/A</v>
      </c>
      <c r="K33" s="32" t="e">
        <f>+'Team total calc table'!R22</f>
        <v>#N/A</v>
      </c>
      <c r="L33" s="32" t="str">
        <f>+'20 km Ride - Section 1'!G48</f>
        <v xml:space="preserve">Bunyip EC </v>
      </c>
      <c r="M33" s="32" t="str">
        <f>+'20 km Ride - Section 1'!F48</f>
        <v>The Odd Couples</v>
      </c>
      <c r="N33" s="107">
        <f>+'20 km Ride - Section 1'!X48</f>
        <v>-6</v>
      </c>
      <c r="O33" s="107" t="e">
        <f>+'Team total calc table'!Z22</f>
        <v>#N/A</v>
      </c>
      <c r="P33" s="107" t="e">
        <f t="shared" si="0"/>
        <v>#N/A</v>
      </c>
      <c r="Q33" s="10" t="e">
        <f t="shared" si="1"/>
        <v>#N/A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</row>
    <row r="34" spans="1:246" s="20" customFormat="1" ht="8.25" customHeight="1" x14ac:dyDescent="0.2">
      <c r="A34" s="11">
        <v>19</v>
      </c>
      <c r="B34" s="32" t="str">
        <f>+'20 km Ride - Section 1'!G49</f>
        <v xml:space="preserve">Wangaratta/Alpine </v>
      </c>
      <c r="C34" s="32" t="str">
        <f>+'20 km Ride - Section 1'!F49</f>
        <v>Algaratta</v>
      </c>
      <c r="D34" s="32" t="str">
        <f>+'20 km Ride - Section 1'!B49</f>
        <v xml:space="preserve">Melanie Earl </v>
      </c>
      <c r="E34" s="32" t="str">
        <f>+'20 km Ride - Section 1'!C49</f>
        <v xml:space="preserve">Apache Moonshine 3217 </v>
      </c>
      <c r="F34" s="32" t="str">
        <f>+'20 km Ride - Section 1'!D49</f>
        <v xml:space="preserve">Brendan Antone </v>
      </c>
      <c r="G34" s="32" t="str">
        <f>+'20 km Ride - Section 1'!E49</f>
        <v xml:space="preserve">Trippin' the Light 14801 </v>
      </c>
      <c r="H34" s="32" t="e">
        <f>+'Team total calc table'!O23</f>
        <v>#N/A</v>
      </c>
      <c r="I34" s="32" t="e">
        <f>+'Team total calc table'!P23</f>
        <v>#N/A</v>
      </c>
      <c r="J34" s="32" t="e">
        <f>+'Team total calc table'!Q23</f>
        <v>#N/A</v>
      </c>
      <c r="K34" s="32" t="e">
        <f>+'Team total calc table'!R23</f>
        <v>#N/A</v>
      </c>
      <c r="L34" s="32" t="str">
        <f>+'20 km Ride - Section 1'!G49</f>
        <v xml:space="preserve">Wangaratta/Alpine </v>
      </c>
      <c r="M34" s="32" t="str">
        <f>+'20 km Ride - Section 1'!F49</f>
        <v>Algaratta</v>
      </c>
      <c r="N34" s="107">
        <f>+'20 km Ride - Section 1'!X49</f>
        <v>109</v>
      </c>
      <c r="O34" s="107" t="e">
        <f>+'Team total calc table'!Z23</f>
        <v>#N/A</v>
      </c>
      <c r="P34" s="107" t="e">
        <f t="shared" si="0"/>
        <v>#N/A</v>
      </c>
      <c r="Q34" s="10" t="e">
        <f t="shared" si="1"/>
        <v>#N/A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</row>
    <row r="35" spans="1:246" s="20" customFormat="1" ht="8.25" customHeight="1" x14ac:dyDescent="0.2">
      <c r="A35" s="11">
        <v>20</v>
      </c>
      <c r="B35" s="32" t="str">
        <f>+'20 km Ride - Section 1'!G50</f>
        <v>St And, Mon, Pya</v>
      </c>
      <c r="C35" s="32" t="str">
        <f>+'20 km Ride - Section 1'!F50</f>
        <v>St Py Mon</v>
      </c>
      <c r="D35" s="32" t="str">
        <f>+'20 km Ride - Section 1'!B50</f>
        <v xml:space="preserve">Trish Evans </v>
      </c>
      <c r="E35" s="32" t="str">
        <f>+'20 km Ride - Section 1'!C50</f>
        <v>Cambridge high flyer 12304</v>
      </c>
      <c r="F35" s="32" t="str">
        <f>+'20 km Ride - Section 1'!D50</f>
        <v xml:space="preserve">Caroline Laming  </v>
      </c>
      <c r="G35" s="32" t="str">
        <f>+'20 km Ride - Section 1'!E50</f>
        <v>Mickey Martyn</v>
      </c>
      <c r="H35" s="32" t="e">
        <f>+'Team total calc table'!O24</f>
        <v>#N/A</v>
      </c>
      <c r="I35" s="32" t="e">
        <f>+'Team total calc table'!P24</f>
        <v>#N/A</v>
      </c>
      <c r="J35" s="32" t="e">
        <f>+'Team total calc table'!Q24</f>
        <v>#N/A</v>
      </c>
      <c r="K35" s="32" t="e">
        <f>+'Team total calc table'!R24</f>
        <v>#N/A</v>
      </c>
      <c r="L35" s="32" t="str">
        <f>+'20 km Ride - Section 1'!G50</f>
        <v>St And, Mon, Pya</v>
      </c>
      <c r="M35" s="32" t="str">
        <f>+'20 km Ride - Section 1'!F50</f>
        <v>St Py Mon</v>
      </c>
      <c r="N35" s="107">
        <f>+'20 km Ride - Section 1'!X50</f>
        <v>96</v>
      </c>
      <c r="O35" s="107" t="e">
        <f>+'Team total calc table'!Z24</f>
        <v>#N/A</v>
      </c>
      <c r="P35" s="107" t="e">
        <f t="shared" si="0"/>
        <v>#N/A</v>
      </c>
      <c r="Q35" s="10" t="e">
        <f t="shared" si="1"/>
        <v>#N/A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</row>
    <row r="36" spans="1:246" s="20" customFormat="1" ht="8.25" customHeight="1" x14ac:dyDescent="0.2">
      <c r="A36" s="11">
        <v>21</v>
      </c>
      <c r="B36" s="32" t="e">
        <f>+'20 km Ride - Section 1'!#REF!</f>
        <v>#REF!</v>
      </c>
      <c r="C36" s="32" t="e">
        <f>+'20 km Ride - Section 1'!#REF!</f>
        <v>#REF!</v>
      </c>
      <c r="D36" s="32" t="e">
        <f>+'20 km Ride - Section 1'!#REF!</f>
        <v>#REF!</v>
      </c>
      <c r="E36" s="32" t="e">
        <f>+'20 km Ride - Section 1'!#REF!</f>
        <v>#REF!</v>
      </c>
      <c r="F36" s="32" t="e">
        <f>+'20 km Ride - Section 1'!#REF!</f>
        <v>#REF!</v>
      </c>
      <c r="G36" s="32" t="e">
        <f>+'20 km Ride - Section 1'!#REF!</f>
        <v>#REF!</v>
      </c>
      <c r="H36" s="32" t="e">
        <f>+'Team total calc table'!O25</f>
        <v>#REF!</v>
      </c>
      <c r="I36" s="32" t="e">
        <f>+'Team total calc table'!P25</f>
        <v>#REF!</v>
      </c>
      <c r="J36" s="32" t="e">
        <f>+'Team total calc table'!Q25</f>
        <v>#REF!</v>
      </c>
      <c r="K36" s="32" t="e">
        <f>+'Team total calc table'!R25</f>
        <v>#REF!</v>
      </c>
      <c r="L36" s="32" t="e">
        <f>+'20 km Ride - Section 1'!#REF!</f>
        <v>#REF!</v>
      </c>
      <c r="M36" s="32" t="e">
        <f>+'20 km Ride - Section 1'!#REF!</f>
        <v>#REF!</v>
      </c>
      <c r="N36" s="107" t="e">
        <f>+'20 km Ride - Section 1'!#REF!</f>
        <v>#REF!</v>
      </c>
      <c r="O36" s="107" t="e">
        <f>+'Team total calc table'!Z25</f>
        <v>#REF!</v>
      </c>
      <c r="P36" s="107" t="e">
        <f t="shared" si="0"/>
        <v>#REF!</v>
      </c>
      <c r="Q36" s="10" t="e">
        <f t="shared" si="1"/>
        <v>#REF!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</row>
    <row r="37" spans="1:246" s="20" customFormat="1" ht="8.25" customHeight="1" x14ac:dyDescent="0.2">
      <c r="A37" s="11">
        <v>22</v>
      </c>
      <c r="B37" s="32" t="e">
        <f>+'20 km Ride - Section 1'!#REF!</f>
        <v>#REF!</v>
      </c>
      <c r="C37" s="32" t="e">
        <f>+'20 km Ride - Section 1'!#REF!</f>
        <v>#REF!</v>
      </c>
      <c r="D37" s="32" t="e">
        <f>+'20 km Ride - Section 1'!#REF!</f>
        <v>#REF!</v>
      </c>
      <c r="E37" s="32" t="e">
        <f>+'20 km Ride - Section 1'!#REF!</f>
        <v>#REF!</v>
      </c>
      <c r="F37" s="32" t="e">
        <f>+'20 km Ride - Section 1'!#REF!</f>
        <v>#REF!</v>
      </c>
      <c r="G37" s="32" t="e">
        <f>+'20 km Ride - Section 1'!#REF!</f>
        <v>#REF!</v>
      </c>
      <c r="H37" s="32" t="e">
        <f>+'Team total calc table'!O26</f>
        <v>#REF!</v>
      </c>
      <c r="I37" s="32" t="e">
        <f>+'Team total calc table'!P26</f>
        <v>#REF!</v>
      </c>
      <c r="J37" s="32" t="e">
        <f>+'Team total calc table'!Q26</f>
        <v>#REF!</v>
      </c>
      <c r="K37" s="32" t="e">
        <f>+'Team total calc table'!R26</f>
        <v>#REF!</v>
      </c>
      <c r="L37" s="32" t="e">
        <f>+'20 km Ride - Section 1'!#REF!</f>
        <v>#REF!</v>
      </c>
      <c r="M37" s="32" t="e">
        <f>+'20 km Ride - Section 1'!#REF!</f>
        <v>#REF!</v>
      </c>
      <c r="N37" s="107" t="e">
        <f>+'20 km Ride - Section 1'!#REF!</f>
        <v>#REF!</v>
      </c>
      <c r="O37" s="107" t="e">
        <f>+'Team total calc table'!Z26</f>
        <v>#REF!</v>
      </c>
      <c r="P37" s="107" t="e">
        <f t="shared" si="0"/>
        <v>#REF!</v>
      </c>
      <c r="Q37" s="10" t="e">
        <f t="shared" si="1"/>
        <v>#REF!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</row>
    <row r="38" spans="1:246" s="20" customFormat="1" ht="8.25" customHeight="1" x14ac:dyDescent="0.2">
      <c r="A38" s="11">
        <v>23</v>
      </c>
      <c r="B38" s="32" t="e">
        <f>+'20 km Ride - Section 1'!#REF!</f>
        <v>#REF!</v>
      </c>
      <c r="C38" s="32" t="e">
        <f>+'20 km Ride - Section 1'!#REF!</f>
        <v>#REF!</v>
      </c>
      <c r="D38" s="32" t="e">
        <f>+'20 km Ride - Section 1'!#REF!</f>
        <v>#REF!</v>
      </c>
      <c r="E38" s="32" t="e">
        <f>+'20 km Ride - Section 1'!#REF!</f>
        <v>#REF!</v>
      </c>
      <c r="F38" s="32" t="e">
        <f>+'20 km Ride - Section 1'!#REF!</f>
        <v>#REF!</v>
      </c>
      <c r="G38" s="32" t="e">
        <f>+'20 km Ride - Section 1'!#REF!</f>
        <v>#REF!</v>
      </c>
      <c r="H38" s="32" t="e">
        <f>+'Team total calc table'!O27</f>
        <v>#REF!</v>
      </c>
      <c r="I38" s="32" t="e">
        <f>+'Team total calc table'!P27</f>
        <v>#REF!</v>
      </c>
      <c r="J38" s="32" t="e">
        <f>+'Team total calc table'!Q27</f>
        <v>#REF!</v>
      </c>
      <c r="K38" s="32" t="e">
        <f>+'Team total calc table'!R27</f>
        <v>#REF!</v>
      </c>
      <c r="L38" s="32" t="e">
        <f>+'20 km Ride - Section 1'!#REF!</f>
        <v>#REF!</v>
      </c>
      <c r="M38" s="32" t="e">
        <f>+'20 km Ride - Section 1'!#REF!</f>
        <v>#REF!</v>
      </c>
      <c r="N38" s="107" t="e">
        <f>+'20 km Ride - Section 1'!#REF!</f>
        <v>#REF!</v>
      </c>
      <c r="O38" s="107" t="e">
        <f>+'Team total calc table'!Z27</f>
        <v>#REF!</v>
      </c>
      <c r="P38" s="107" t="e">
        <f t="shared" si="0"/>
        <v>#REF!</v>
      </c>
      <c r="Q38" s="10" t="e">
        <f t="shared" si="1"/>
        <v>#REF!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</row>
    <row r="39" spans="1:246" s="20" customFormat="1" ht="8.25" customHeight="1" x14ac:dyDescent="0.2">
      <c r="A39" s="11">
        <v>24</v>
      </c>
      <c r="B39" s="32" t="e">
        <f>+'20 km Ride - Section 1'!#REF!</f>
        <v>#REF!</v>
      </c>
      <c r="C39" s="32" t="e">
        <f>+'20 km Ride - Section 1'!#REF!</f>
        <v>#REF!</v>
      </c>
      <c r="D39" s="32" t="e">
        <f>+'20 km Ride - Section 1'!#REF!</f>
        <v>#REF!</v>
      </c>
      <c r="E39" s="32" t="e">
        <f>+'20 km Ride - Section 1'!#REF!</f>
        <v>#REF!</v>
      </c>
      <c r="F39" s="32" t="e">
        <f>+'20 km Ride - Section 1'!#REF!</f>
        <v>#REF!</v>
      </c>
      <c r="G39" s="32" t="e">
        <f>+'20 km Ride - Section 1'!#REF!</f>
        <v>#REF!</v>
      </c>
      <c r="H39" s="32" t="e">
        <f>+'Team total calc table'!O28</f>
        <v>#REF!</v>
      </c>
      <c r="I39" s="32" t="e">
        <f>+'Team total calc table'!P28</f>
        <v>#REF!</v>
      </c>
      <c r="J39" s="32" t="e">
        <f>+'Team total calc table'!Q28</f>
        <v>#REF!</v>
      </c>
      <c r="K39" s="32" t="e">
        <f>+'Team total calc table'!R28</f>
        <v>#REF!</v>
      </c>
      <c r="L39" s="32" t="e">
        <f>+'20 km Ride - Section 1'!#REF!</f>
        <v>#REF!</v>
      </c>
      <c r="M39" s="32" t="e">
        <f>+'20 km Ride - Section 1'!#REF!</f>
        <v>#REF!</v>
      </c>
      <c r="N39" s="107" t="e">
        <f>+'20 km Ride - Section 1'!#REF!</f>
        <v>#REF!</v>
      </c>
      <c r="O39" s="107" t="e">
        <f>+'Team total calc table'!Z28</f>
        <v>#REF!</v>
      </c>
      <c r="P39" s="107" t="e">
        <f t="shared" si="0"/>
        <v>#REF!</v>
      </c>
      <c r="Q39" s="10" t="e">
        <f t="shared" si="1"/>
        <v>#REF!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</row>
    <row r="40" spans="1:246" s="20" customFormat="1" ht="8.25" customHeight="1" x14ac:dyDescent="0.2">
      <c r="A40" s="11">
        <v>25</v>
      </c>
      <c r="B40" s="32" t="e">
        <f>+'20 km Ride - Section 1'!#REF!</f>
        <v>#REF!</v>
      </c>
      <c r="C40" s="32" t="e">
        <f>+'20 km Ride - Section 1'!#REF!</f>
        <v>#REF!</v>
      </c>
      <c r="D40" s="32" t="e">
        <f>+'20 km Ride - Section 1'!#REF!</f>
        <v>#REF!</v>
      </c>
      <c r="E40" s="32" t="e">
        <f>+'20 km Ride - Section 1'!#REF!</f>
        <v>#REF!</v>
      </c>
      <c r="F40" s="32" t="e">
        <f>+'20 km Ride - Section 1'!#REF!</f>
        <v>#REF!</v>
      </c>
      <c r="G40" s="32" t="e">
        <f>+'20 km Ride - Section 1'!#REF!</f>
        <v>#REF!</v>
      </c>
      <c r="H40" s="32" t="e">
        <f>+'Team total calc table'!O29</f>
        <v>#REF!</v>
      </c>
      <c r="I40" s="32" t="e">
        <f>+'Team total calc table'!P29</f>
        <v>#REF!</v>
      </c>
      <c r="J40" s="32" t="e">
        <f>+'Team total calc table'!Q29</f>
        <v>#REF!</v>
      </c>
      <c r="K40" s="32" t="e">
        <f>+'Team total calc table'!R29</f>
        <v>#REF!</v>
      </c>
      <c r="L40" s="32" t="e">
        <f>+'20 km Ride - Section 1'!#REF!</f>
        <v>#REF!</v>
      </c>
      <c r="M40" s="32" t="e">
        <f>+'20 km Ride - Section 1'!#REF!</f>
        <v>#REF!</v>
      </c>
      <c r="N40" s="107" t="e">
        <f>+'20 km Ride - Section 1'!#REF!</f>
        <v>#REF!</v>
      </c>
      <c r="O40" s="107" t="e">
        <f>+'Team total calc table'!Z29</f>
        <v>#REF!</v>
      </c>
      <c r="P40" s="107" t="e">
        <f t="shared" si="0"/>
        <v>#REF!</v>
      </c>
      <c r="Q40" s="10" t="e">
        <f t="shared" si="1"/>
        <v>#REF!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</row>
    <row r="41" spans="1:246" s="20" customFormat="1" ht="8.25" customHeight="1" x14ac:dyDescent="0.2">
      <c r="A41" s="11">
        <v>26</v>
      </c>
      <c r="B41" s="32" t="e">
        <f>+'20 km Ride - Section 1'!#REF!</f>
        <v>#REF!</v>
      </c>
      <c r="C41" s="32" t="e">
        <f>+'20 km Ride - Section 1'!#REF!</f>
        <v>#REF!</v>
      </c>
      <c r="D41" s="32" t="e">
        <f>+'20 km Ride - Section 1'!#REF!</f>
        <v>#REF!</v>
      </c>
      <c r="E41" s="32" t="e">
        <f>+'20 km Ride - Section 1'!#REF!</f>
        <v>#REF!</v>
      </c>
      <c r="F41" s="32" t="e">
        <f>+'20 km Ride - Section 1'!#REF!</f>
        <v>#REF!</v>
      </c>
      <c r="G41" s="32" t="e">
        <f>+'20 km Ride - Section 1'!#REF!</f>
        <v>#REF!</v>
      </c>
      <c r="H41" s="32" t="e">
        <f>+'Team total calc table'!O30</f>
        <v>#REF!</v>
      </c>
      <c r="I41" s="32" t="e">
        <f>+'Team total calc table'!P30</f>
        <v>#REF!</v>
      </c>
      <c r="J41" s="32" t="e">
        <f>+'Team total calc table'!Q30</f>
        <v>#REF!</v>
      </c>
      <c r="K41" s="32" t="e">
        <f>+'Team total calc table'!R30</f>
        <v>#REF!</v>
      </c>
      <c r="L41" s="32" t="e">
        <f>+'20 km Ride - Section 1'!#REF!</f>
        <v>#REF!</v>
      </c>
      <c r="M41" s="32" t="e">
        <f>+'20 km Ride - Section 1'!#REF!</f>
        <v>#REF!</v>
      </c>
      <c r="N41" s="107" t="e">
        <f>+'20 km Ride - Section 1'!#REF!</f>
        <v>#REF!</v>
      </c>
      <c r="O41" s="107" t="e">
        <f>+'Team total calc table'!Z30</f>
        <v>#REF!</v>
      </c>
      <c r="P41" s="107" t="e">
        <f t="shared" si="0"/>
        <v>#REF!</v>
      </c>
      <c r="Q41" s="10" t="e">
        <f t="shared" si="1"/>
        <v>#REF!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</row>
    <row r="42" spans="1:246" s="20" customFormat="1" ht="8.25" customHeight="1" x14ac:dyDescent="0.2">
      <c r="A42" s="11">
        <v>27</v>
      </c>
      <c r="B42" s="32" t="e">
        <f>+'20 km Ride - Section 1'!#REF!</f>
        <v>#REF!</v>
      </c>
      <c r="C42" s="32" t="e">
        <f>+'20 km Ride - Section 1'!#REF!</f>
        <v>#REF!</v>
      </c>
      <c r="D42" s="32" t="e">
        <f>+'20 km Ride - Section 1'!#REF!</f>
        <v>#REF!</v>
      </c>
      <c r="E42" s="32" t="e">
        <f>+'20 km Ride - Section 1'!#REF!</f>
        <v>#REF!</v>
      </c>
      <c r="F42" s="32" t="e">
        <f>+'20 km Ride - Section 1'!#REF!</f>
        <v>#REF!</v>
      </c>
      <c r="G42" s="32" t="e">
        <f>+'20 km Ride - Section 1'!#REF!</f>
        <v>#REF!</v>
      </c>
      <c r="H42" s="32" t="e">
        <f>+'Team total calc table'!O31</f>
        <v>#REF!</v>
      </c>
      <c r="I42" s="32" t="e">
        <f>+'Team total calc table'!P31</f>
        <v>#REF!</v>
      </c>
      <c r="J42" s="32" t="e">
        <f>+'Team total calc table'!Q31</f>
        <v>#REF!</v>
      </c>
      <c r="K42" s="32" t="e">
        <f>+'Team total calc table'!R31</f>
        <v>#REF!</v>
      </c>
      <c r="L42" s="32" t="e">
        <f>+'20 km Ride - Section 1'!#REF!</f>
        <v>#REF!</v>
      </c>
      <c r="M42" s="32" t="e">
        <f>+'20 km Ride - Section 1'!#REF!</f>
        <v>#REF!</v>
      </c>
      <c r="N42" s="107" t="e">
        <f>+'20 km Ride - Section 1'!#REF!</f>
        <v>#REF!</v>
      </c>
      <c r="O42" s="107" t="e">
        <f>+'Team total calc table'!Z31</f>
        <v>#REF!</v>
      </c>
      <c r="P42" s="107" t="e">
        <f t="shared" si="0"/>
        <v>#REF!</v>
      </c>
      <c r="Q42" s="10" t="e">
        <f t="shared" si="1"/>
        <v>#REF!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</row>
    <row r="43" spans="1:246" s="20" customFormat="1" ht="8.25" customHeight="1" x14ac:dyDescent="0.2">
      <c r="A43" s="11">
        <v>28</v>
      </c>
      <c r="B43" s="32" t="e">
        <f>+'20 km Ride - Section 1'!#REF!</f>
        <v>#REF!</v>
      </c>
      <c r="C43" s="32" t="e">
        <f>+'20 km Ride - Section 1'!#REF!</f>
        <v>#REF!</v>
      </c>
      <c r="D43" s="32" t="e">
        <f>+'20 km Ride - Section 1'!#REF!</f>
        <v>#REF!</v>
      </c>
      <c r="E43" s="32" t="e">
        <f>+'20 km Ride - Section 1'!#REF!</f>
        <v>#REF!</v>
      </c>
      <c r="F43" s="32" t="e">
        <f>+'20 km Ride - Section 1'!#REF!</f>
        <v>#REF!</v>
      </c>
      <c r="G43" s="32" t="e">
        <f>+'20 km Ride - Section 1'!#REF!</f>
        <v>#REF!</v>
      </c>
      <c r="H43" s="32" t="e">
        <f>+'Team total calc table'!O32</f>
        <v>#REF!</v>
      </c>
      <c r="I43" s="32" t="e">
        <f>+'Team total calc table'!P32</f>
        <v>#REF!</v>
      </c>
      <c r="J43" s="32" t="e">
        <f>+'Team total calc table'!Q32</f>
        <v>#REF!</v>
      </c>
      <c r="K43" s="32" t="e">
        <f>+'Team total calc table'!R32</f>
        <v>#REF!</v>
      </c>
      <c r="L43" s="32" t="e">
        <f>+'20 km Ride - Section 1'!#REF!</f>
        <v>#REF!</v>
      </c>
      <c r="M43" s="32" t="e">
        <f>+'20 km Ride - Section 1'!#REF!</f>
        <v>#REF!</v>
      </c>
      <c r="N43" s="107" t="e">
        <f>+'20 km Ride - Section 1'!#REF!</f>
        <v>#REF!</v>
      </c>
      <c r="O43" s="107" t="e">
        <f>+'Team total calc table'!Z32</f>
        <v>#REF!</v>
      </c>
      <c r="P43" s="107" t="e">
        <f t="shared" si="0"/>
        <v>#REF!</v>
      </c>
      <c r="Q43" s="10" t="e">
        <f t="shared" si="1"/>
        <v>#REF!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</row>
    <row r="44" spans="1:246" s="20" customFormat="1" ht="8.25" customHeight="1" x14ac:dyDescent="0.2">
      <c r="A44" s="11">
        <v>29</v>
      </c>
      <c r="B44" s="32" t="e">
        <f>+'20 km Ride - Section 1'!#REF!</f>
        <v>#REF!</v>
      </c>
      <c r="C44" s="32" t="e">
        <f>+'20 km Ride - Section 1'!#REF!</f>
        <v>#REF!</v>
      </c>
      <c r="D44" s="32" t="e">
        <f>+'20 km Ride - Section 1'!#REF!</f>
        <v>#REF!</v>
      </c>
      <c r="E44" s="32" t="e">
        <f>+'20 km Ride - Section 1'!#REF!</f>
        <v>#REF!</v>
      </c>
      <c r="F44" s="32" t="e">
        <f>+'20 km Ride - Section 1'!#REF!</f>
        <v>#REF!</v>
      </c>
      <c r="G44" s="32" t="e">
        <f>+'20 km Ride - Section 1'!#REF!</f>
        <v>#REF!</v>
      </c>
      <c r="H44" s="32" t="e">
        <f>+'Team total calc table'!O33</f>
        <v>#REF!</v>
      </c>
      <c r="I44" s="32" t="e">
        <f>+'Team total calc table'!P33</f>
        <v>#REF!</v>
      </c>
      <c r="J44" s="32" t="e">
        <f>+'Team total calc table'!Q33</f>
        <v>#REF!</v>
      </c>
      <c r="K44" s="32" t="e">
        <f>+'Team total calc table'!R33</f>
        <v>#REF!</v>
      </c>
      <c r="L44" s="32" t="e">
        <f>+'20 km Ride - Section 1'!#REF!</f>
        <v>#REF!</v>
      </c>
      <c r="M44" s="32" t="e">
        <f>+'20 km Ride - Section 1'!#REF!</f>
        <v>#REF!</v>
      </c>
      <c r="N44" s="107" t="e">
        <f>+'20 km Ride - Section 1'!#REF!</f>
        <v>#REF!</v>
      </c>
      <c r="O44" s="107" t="e">
        <f>+'Team total calc table'!Z33</f>
        <v>#REF!</v>
      </c>
      <c r="P44" s="107" t="e">
        <f t="shared" si="0"/>
        <v>#REF!</v>
      </c>
      <c r="Q44" s="10" t="e">
        <f t="shared" si="1"/>
        <v>#REF!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</row>
    <row r="45" spans="1:246" ht="8.25" customHeight="1" x14ac:dyDescent="0.2">
      <c r="A45" s="11">
        <v>30</v>
      </c>
      <c r="B45" s="32" t="e">
        <f>+'20 km Ride - Section 1'!#REF!</f>
        <v>#REF!</v>
      </c>
      <c r="C45" s="32" t="e">
        <f>+'20 km Ride - Section 1'!#REF!</f>
        <v>#REF!</v>
      </c>
      <c r="D45" s="32" t="e">
        <f>+'20 km Ride - Section 1'!#REF!</f>
        <v>#REF!</v>
      </c>
      <c r="E45" s="32" t="e">
        <f>+'20 km Ride - Section 1'!#REF!</f>
        <v>#REF!</v>
      </c>
      <c r="F45" s="32" t="e">
        <f>+'20 km Ride - Section 1'!#REF!</f>
        <v>#REF!</v>
      </c>
      <c r="G45" s="32" t="e">
        <f>+'20 km Ride - Section 1'!#REF!</f>
        <v>#REF!</v>
      </c>
      <c r="H45" s="32" t="e">
        <f>+'Team total calc table'!O34</f>
        <v>#REF!</v>
      </c>
      <c r="I45" s="32" t="e">
        <f>+'Team total calc table'!P34</f>
        <v>#REF!</v>
      </c>
      <c r="J45" s="32" t="e">
        <f>+'Team total calc table'!Q34</f>
        <v>#REF!</v>
      </c>
      <c r="K45" s="32" t="e">
        <f>+'Team total calc table'!R34</f>
        <v>#REF!</v>
      </c>
      <c r="L45" s="32" t="e">
        <f>+'20 km Ride - Section 1'!#REF!</f>
        <v>#REF!</v>
      </c>
      <c r="M45" s="32" t="e">
        <f>+'20 km Ride - Section 1'!#REF!</f>
        <v>#REF!</v>
      </c>
      <c r="N45" s="107" t="e">
        <f>+'20 km Ride - Section 1'!#REF!</f>
        <v>#REF!</v>
      </c>
      <c r="O45" s="107" t="e">
        <f>+'Team total calc table'!Z34</f>
        <v>#REF!</v>
      </c>
      <c r="P45" s="107" t="e">
        <f t="shared" si="0"/>
        <v>#REF!</v>
      </c>
      <c r="Q45" s="10" t="e">
        <f t="shared" si="1"/>
        <v>#REF!</v>
      </c>
      <c r="R45" s="20"/>
    </row>
    <row r="46" spans="1:246" ht="8.25" customHeight="1" x14ac:dyDescent="0.2">
      <c r="A46" s="11">
        <v>31</v>
      </c>
      <c r="B46" s="32" t="e">
        <f>+'20 km Ride - Section 1'!#REF!</f>
        <v>#REF!</v>
      </c>
      <c r="C46" s="32" t="e">
        <f>+'20 km Ride - Section 1'!#REF!</f>
        <v>#REF!</v>
      </c>
      <c r="D46" s="32" t="e">
        <f>+'20 km Ride - Section 1'!#REF!</f>
        <v>#REF!</v>
      </c>
      <c r="E46" s="32" t="e">
        <f>+'20 km Ride - Section 1'!#REF!</f>
        <v>#REF!</v>
      </c>
      <c r="F46" s="32" t="e">
        <f>+'20 km Ride - Section 1'!#REF!</f>
        <v>#REF!</v>
      </c>
      <c r="G46" s="32" t="e">
        <f>+'20 km Ride - Section 1'!#REF!</f>
        <v>#REF!</v>
      </c>
      <c r="H46" s="32" t="e">
        <f>+'Team total calc table'!O35</f>
        <v>#REF!</v>
      </c>
      <c r="I46" s="32" t="e">
        <f>+'Team total calc table'!P35</f>
        <v>#REF!</v>
      </c>
      <c r="J46" s="32" t="e">
        <f>+'Team total calc table'!Q35</f>
        <v>#REF!</v>
      </c>
      <c r="K46" s="32" t="e">
        <f>+'Team total calc table'!R35</f>
        <v>#REF!</v>
      </c>
      <c r="L46" s="32" t="e">
        <f>+'20 km Ride - Section 1'!#REF!</f>
        <v>#REF!</v>
      </c>
      <c r="M46" s="32" t="e">
        <f>+'20 km Ride - Section 1'!#REF!</f>
        <v>#REF!</v>
      </c>
      <c r="N46" s="107" t="e">
        <f>+'20 km Ride - Section 1'!#REF!</f>
        <v>#REF!</v>
      </c>
      <c r="O46" s="107" t="e">
        <f>+'Team total calc table'!Z35</f>
        <v>#REF!</v>
      </c>
      <c r="P46" s="107" t="e">
        <f t="shared" si="0"/>
        <v>#REF!</v>
      </c>
      <c r="Q46" s="10" t="e">
        <f t="shared" si="1"/>
        <v>#REF!</v>
      </c>
      <c r="R46" s="20"/>
    </row>
    <row r="47" spans="1:246" ht="8.25" customHeight="1" x14ac:dyDescent="0.2">
      <c r="A47" s="11">
        <v>32</v>
      </c>
      <c r="B47" s="32" t="e">
        <f>+'20 km Ride - Section 1'!#REF!</f>
        <v>#REF!</v>
      </c>
      <c r="C47" s="32" t="e">
        <f>+'20 km Ride - Section 1'!#REF!</f>
        <v>#REF!</v>
      </c>
      <c r="D47" s="32" t="e">
        <f>+'20 km Ride - Section 1'!#REF!</f>
        <v>#REF!</v>
      </c>
      <c r="E47" s="32" t="e">
        <f>+'20 km Ride - Section 1'!#REF!</f>
        <v>#REF!</v>
      </c>
      <c r="F47" s="32" t="e">
        <f>+'20 km Ride - Section 1'!#REF!</f>
        <v>#REF!</v>
      </c>
      <c r="G47" s="32" t="e">
        <f>+'20 km Ride - Section 1'!#REF!</f>
        <v>#REF!</v>
      </c>
      <c r="H47" s="32" t="e">
        <f>+'Team total calc table'!O36</f>
        <v>#REF!</v>
      </c>
      <c r="I47" s="32" t="e">
        <f>+'Team total calc table'!P36</f>
        <v>#REF!</v>
      </c>
      <c r="J47" s="32" t="e">
        <f>+'Team total calc table'!Q36</f>
        <v>#REF!</v>
      </c>
      <c r="K47" s="32" t="e">
        <f>+'Team total calc table'!R36</f>
        <v>#REF!</v>
      </c>
      <c r="L47" s="32" t="e">
        <f>+'20 km Ride - Section 1'!#REF!</f>
        <v>#REF!</v>
      </c>
      <c r="M47" s="32" t="e">
        <f>+'20 km Ride - Section 1'!#REF!</f>
        <v>#REF!</v>
      </c>
      <c r="N47" s="107" t="e">
        <f>+'20 km Ride - Section 1'!#REF!</f>
        <v>#REF!</v>
      </c>
      <c r="O47" s="107" t="e">
        <f>+'Team total calc table'!Z36</f>
        <v>#REF!</v>
      </c>
      <c r="P47" s="107" t="e">
        <f t="shared" si="0"/>
        <v>#REF!</v>
      </c>
      <c r="Q47" s="10" t="e">
        <f t="shared" si="1"/>
        <v>#REF!</v>
      </c>
      <c r="R47" s="20"/>
    </row>
    <row r="48" spans="1:246" ht="8.25" customHeight="1" x14ac:dyDescent="0.2">
      <c r="A48" s="11">
        <v>33</v>
      </c>
      <c r="B48" s="32" t="e">
        <f>+'20 km Ride - Section 1'!#REF!</f>
        <v>#REF!</v>
      </c>
      <c r="C48" s="32" t="e">
        <f>+'20 km Ride - Section 1'!#REF!</f>
        <v>#REF!</v>
      </c>
      <c r="D48" s="32" t="e">
        <f>+'20 km Ride - Section 1'!#REF!</f>
        <v>#REF!</v>
      </c>
      <c r="E48" s="32" t="e">
        <f>+'20 km Ride - Section 1'!#REF!</f>
        <v>#REF!</v>
      </c>
      <c r="F48" s="32" t="e">
        <f>+'20 km Ride - Section 1'!#REF!</f>
        <v>#REF!</v>
      </c>
      <c r="G48" s="32" t="e">
        <f>+'20 km Ride - Section 1'!#REF!</f>
        <v>#REF!</v>
      </c>
      <c r="H48" s="32" t="e">
        <f>+'Team total calc table'!O37</f>
        <v>#REF!</v>
      </c>
      <c r="I48" s="32" t="e">
        <f>+'Team total calc table'!P37</f>
        <v>#REF!</v>
      </c>
      <c r="J48" s="32" t="e">
        <f>+'Team total calc table'!Q37</f>
        <v>#REF!</v>
      </c>
      <c r="K48" s="32" t="e">
        <f>+'Team total calc table'!R37</f>
        <v>#REF!</v>
      </c>
      <c r="L48" s="32" t="e">
        <f>+'20 km Ride - Section 1'!#REF!</f>
        <v>#REF!</v>
      </c>
      <c r="M48" s="32" t="e">
        <f>+'20 km Ride - Section 1'!#REF!</f>
        <v>#REF!</v>
      </c>
      <c r="N48" s="107" t="e">
        <f>+'20 km Ride - Section 1'!#REF!</f>
        <v>#REF!</v>
      </c>
      <c r="O48" s="107" t="e">
        <f>+'Team total calc table'!Z37</f>
        <v>#REF!</v>
      </c>
      <c r="P48" s="107" t="e">
        <f t="shared" si="0"/>
        <v>#REF!</v>
      </c>
      <c r="Q48" s="10" t="e">
        <f t="shared" si="1"/>
        <v>#REF!</v>
      </c>
      <c r="R48" s="20"/>
    </row>
    <row r="49" spans="1:17" ht="8.25" customHeight="1" x14ac:dyDescent="0.2">
      <c r="A49" s="11">
        <v>34</v>
      </c>
      <c r="B49" s="32" t="e">
        <f>+'20 km Ride - Section 1'!#REF!</f>
        <v>#REF!</v>
      </c>
      <c r="C49" s="32" t="e">
        <f>+'20 km Ride - Section 1'!#REF!</f>
        <v>#REF!</v>
      </c>
      <c r="D49" s="32" t="e">
        <f>+'20 km Ride - Section 1'!#REF!</f>
        <v>#REF!</v>
      </c>
      <c r="E49" s="32" t="e">
        <f>+'20 km Ride - Section 1'!#REF!</f>
        <v>#REF!</v>
      </c>
      <c r="F49" s="32" t="e">
        <f>+'20 km Ride - Section 1'!#REF!</f>
        <v>#REF!</v>
      </c>
      <c r="G49" s="32" t="e">
        <f>+'20 km Ride - Section 1'!#REF!</f>
        <v>#REF!</v>
      </c>
      <c r="H49" s="32" t="e">
        <f>+'Team total calc table'!O38</f>
        <v>#REF!</v>
      </c>
      <c r="I49" s="32" t="e">
        <f>+'Team total calc table'!P38</f>
        <v>#REF!</v>
      </c>
      <c r="J49" s="32" t="e">
        <f>+'Team total calc table'!Q38</f>
        <v>#REF!</v>
      </c>
      <c r="K49" s="32" t="e">
        <f>+'Team total calc table'!R38</f>
        <v>#REF!</v>
      </c>
      <c r="L49" s="32" t="e">
        <f>+'20 km Ride - Section 1'!#REF!</f>
        <v>#REF!</v>
      </c>
      <c r="M49" s="32" t="e">
        <f>+'20 km Ride - Section 1'!#REF!</f>
        <v>#REF!</v>
      </c>
      <c r="N49" s="107" t="e">
        <f>+'20 km Ride - Section 1'!#REF!</f>
        <v>#REF!</v>
      </c>
      <c r="O49" s="107" t="e">
        <f>+'Team total calc table'!Z38</f>
        <v>#REF!</v>
      </c>
      <c r="P49" s="107" t="e">
        <f t="shared" si="0"/>
        <v>#REF!</v>
      </c>
      <c r="Q49" s="10" t="e">
        <f t="shared" si="1"/>
        <v>#REF!</v>
      </c>
    </row>
    <row r="50" spans="1:17" ht="8.25" customHeight="1" x14ac:dyDescent="0.2">
      <c r="A50" s="11">
        <v>35</v>
      </c>
      <c r="B50" s="32" t="e">
        <f>+'20 km Ride - Section 1'!#REF!</f>
        <v>#REF!</v>
      </c>
      <c r="C50" s="32" t="e">
        <f>+'20 km Ride - Section 1'!#REF!</f>
        <v>#REF!</v>
      </c>
      <c r="D50" s="32" t="e">
        <f>+'20 km Ride - Section 1'!#REF!</f>
        <v>#REF!</v>
      </c>
      <c r="E50" s="32" t="e">
        <f>+'20 km Ride - Section 1'!#REF!</f>
        <v>#REF!</v>
      </c>
      <c r="F50" s="32" t="e">
        <f>+'20 km Ride - Section 1'!#REF!</f>
        <v>#REF!</v>
      </c>
      <c r="G50" s="32" t="e">
        <f>+'20 km Ride - Section 1'!#REF!</f>
        <v>#REF!</v>
      </c>
      <c r="H50" s="32" t="e">
        <f>+'Team total calc table'!O39</f>
        <v>#REF!</v>
      </c>
      <c r="I50" s="32" t="e">
        <f>+'Team total calc table'!P39</f>
        <v>#REF!</v>
      </c>
      <c r="J50" s="32" t="e">
        <f>+'Team total calc table'!Q39</f>
        <v>#REF!</v>
      </c>
      <c r="K50" s="32" t="e">
        <f>+'Team total calc table'!R39</f>
        <v>#REF!</v>
      </c>
      <c r="L50" s="32" t="e">
        <f>+'20 km Ride - Section 1'!#REF!</f>
        <v>#REF!</v>
      </c>
      <c r="M50" s="32" t="e">
        <f>+'20 km Ride - Section 1'!#REF!</f>
        <v>#REF!</v>
      </c>
      <c r="N50" s="107" t="e">
        <f>+'20 km Ride - Section 1'!#REF!</f>
        <v>#REF!</v>
      </c>
      <c r="O50" s="107" t="e">
        <f>+'Team total calc table'!Z39</f>
        <v>#REF!</v>
      </c>
      <c r="P50" s="107" t="e">
        <f t="shared" si="0"/>
        <v>#REF!</v>
      </c>
      <c r="Q50" s="10" t="e">
        <f t="shared" si="1"/>
        <v>#REF!</v>
      </c>
    </row>
    <row r="51" spans="1:17" ht="8.25" customHeight="1" x14ac:dyDescent="0.2">
      <c r="A51" s="11">
        <v>36</v>
      </c>
      <c r="B51" s="32" t="e">
        <f>+'20 km Ride - Section 1'!#REF!</f>
        <v>#REF!</v>
      </c>
      <c r="C51" s="32" t="e">
        <f>+'20 km Ride - Section 1'!#REF!</f>
        <v>#REF!</v>
      </c>
      <c r="D51" s="32" t="e">
        <f>+'20 km Ride - Section 1'!#REF!</f>
        <v>#REF!</v>
      </c>
      <c r="E51" s="32" t="e">
        <f>+'20 km Ride - Section 1'!#REF!</f>
        <v>#REF!</v>
      </c>
      <c r="F51" s="32" t="e">
        <f>+'20 km Ride - Section 1'!#REF!</f>
        <v>#REF!</v>
      </c>
      <c r="G51" s="32" t="e">
        <f>+'20 km Ride - Section 1'!#REF!</f>
        <v>#REF!</v>
      </c>
      <c r="H51" s="32" t="e">
        <f>+'Team total calc table'!O40</f>
        <v>#REF!</v>
      </c>
      <c r="I51" s="32" t="e">
        <f>+'Team total calc table'!P40</f>
        <v>#REF!</v>
      </c>
      <c r="J51" s="32" t="e">
        <f>+'Team total calc table'!Q40</f>
        <v>#REF!</v>
      </c>
      <c r="K51" s="32" t="e">
        <f>+'Team total calc table'!R40</f>
        <v>#REF!</v>
      </c>
      <c r="L51" s="32" t="e">
        <f>+'20 km Ride - Section 1'!#REF!</f>
        <v>#REF!</v>
      </c>
      <c r="M51" s="32" t="e">
        <f>+'20 km Ride - Section 1'!#REF!</f>
        <v>#REF!</v>
      </c>
      <c r="N51" s="107" t="e">
        <f>+'20 km Ride - Section 1'!#REF!</f>
        <v>#REF!</v>
      </c>
      <c r="O51" s="107" t="e">
        <f>+'Team total calc table'!Z40</f>
        <v>#REF!</v>
      </c>
      <c r="P51" s="107" t="e">
        <f t="shared" si="0"/>
        <v>#REF!</v>
      </c>
      <c r="Q51" s="10" t="e">
        <f t="shared" si="1"/>
        <v>#REF!</v>
      </c>
    </row>
    <row r="52" spans="1:17" ht="8.25" customHeight="1" x14ac:dyDescent="0.2">
      <c r="A52" s="11">
        <v>37</v>
      </c>
      <c r="B52" s="32" t="e">
        <f>+'20 km Ride - Section 1'!#REF!</f>
        <v>#REF!</v>
      </c>
      <c r="C52" s="32" t="e">
        <f>+'20 km Ride - Section 1'!#REF!</f>
        <v>#REF!</v>
      </c>
      <c r="D52" s="32" t="e">
        <f>+'20 km Ride - Section 1'!#REF!</f>
        <v>#REF!</v>
      </c>
      <c r="E52" s="32" t="e">
        <f>+'20 km Ride - Section 1'!#REF!</f>
        <v>#REF!</v>
      </c>
      <c r="F52" s="32" t="e">
        <f>+'20 km Ride - Section 1'!#REF!</f>
        <v>#REF!</v>
      </c>
      <c r="G52" s="32" t="e">
        <f>+'20 km Ride - Section 1'!#REF!</f>
        <v>#REF!</v>
      </c>
      <c r="H52" s="32" t="e">
        <f>+'Team total calc table'!O41</f>
        <v>#REF!</v>
      </c>
      <c r="I52" s="32" t="e">
        <f>+'Team total calc table'!P41</f>
        <v>#REF!</v>
      </c>
      <c r="J52" s="32" t="e">
        <f>+'Team total calc table'!Q41</f>
        <v>#REF!</v>
      </c>
      <c r="K52" s="32" t="e">
        <f>+'Team total calc table'!R41</f>
        <v>#REF!</v>
      </c>
      <c r="L52" s="32" t="e">
        <f>+'20 km Ride - Section 1'!#REF!</f>
        <v>#REF!</v>
      </c>
      <c r="M52" s="32" t="e">
        <f>+'20 km Ride - Section 1'!#REF!</f>
        <v>#REF!</v>
      </c>
      <c r="N52" s="107" t="e">
        <f>+'20 km Ride - Section 1'!#REF!</f>
        <v>#REF!</v>
      </c>
      <c r="O52" s="107" t="e">
        <f>+'Team total calc table'!Z41</f>
        <v>#REF!</v>
      </c>
      <c r="P52" s="107" t="e">
        <f t="shared" si="0"/>
        <v>#REF!</v>
      </c>
      <c r="Q52" s="10" t="e">
        <f t="shared" si="1"/>
        <v>#REF!</v>
      </c>
    </row>
    <row r="53" spans="1:17" ht="8.25" customHeight="1" x14ac:dyDescent="0.2">
      <c r="A53" s="11">
        <v>38</v>
      </c>
      <c r="B53" s="32" t="e">
        <f>+'20 km Ride - Section 1'!#REF!</f>
        <v>#REF!</v>
      </c>
      <c r="C53" s="32" t="e">
        <f>+'20 km Ride - Section 1'!#REF!</f>
        <v>#REF!</v>
      </c>
      <c r="D53" s="32" t="e">
        <f>+'20 km Ride - Section 1'!#REF!</f>
        <v>#REF!</v>
      </c>
      <c r="E53" s="32" t="e">
        <f>+'20 km Ride - Section 1'!#REF!</f>
        <v>#REF!</v>
      </c>
      <c r="F53" s="32" t="e">
        <f>+'20 km Ride - Section 1'!#REF!</f>
        <v>#REF!</v>
      </c>
      <c r="G53" s="32" t="e">
        <f>+'20 km Ride - Section 1'!#REF!</f>
        <v>#REF!</v>
      </c>
      <c r="H53" s="32" t="e">
        <f>+'Team total calc table'!O42</f>
        <v>#REF!</v>
      </c>
      <c r="I53" s="32" t="e">
        <f>+'Team total calc table'!P42</f>
        <v>#REF!</v>
      </c>
      <c r="J53" s="32" t="e">
        <f>+'Team total calc table'!Q42</f>
        <v>#REF!</v>
      </c>
      <c r="K53" s="32" t="e">
        <f>+'Team total calc table'!R42</f>
        <v>#REF!</v>
      </c>
      <c r="L53" s="32" t="e">
        <f>+'20 km Ride - Section 1'!#REF!</f>
        <v>#REF!</v>
      </c>
      <c r="M53" s="32" t="e">
        <f>+'20 km Ride - Section 1'!#REF!</f>
        <v>#REF!</v>
      </c>
      <c r="N53" s="107" t="e">
        <f>+'20 km Ride - Section 1'!#REF!</f>
        <v>#REF!</v>
      </c>
      <c r="O53" s="107" t="e">
        <f>+'Team total calc table'!Z42</f>
        <v>#REF!</v>
      </c>
      <c r="P53" s="107" t="e">
        <f t="shared" si="0"/>
        <v>#REF!</v>
      </c>
      <c r="Q53" s="10" t="e">
        <f t="shared" si="1"/>
        <v>#REF!</v>
      </c>
    </row>
    <row r="54" spans="1:17" ht="8.25" customHeight="1" x14ac:dyDescent="0.2">
      <c r="A54" s="11">
        <v>39</v>
      </c>
      <c r="B54" s="32" t="e">
        <f>+'20 km Ride - Section 1'!#REF!</f>
        <v>#REF!</v>
      </c>
      <c r="C54" s="32" t="e">
        <f>+'20 km Ride - Section 1'!#REF!</f>
        <v>#REF!</v>
      </c>
      <c r="D54" s="32" t="e">
        <f>+'20 km Ride - Section 1'!#REF!</f>
        <v>#REF!</v>
      </c>
      <c r="E54" s="32" t="e">
        <f>+'20 km Ride - Section 1'!#REF!</f>
        <v>#REF!</v>
      </c>
      <c r="F54" s="32" t="e">
        <f>+'20 km Ride - Section 1'!#REF!</f>
        <v>#REF!</v>
      </c>
      <c r="G54" s="32" t="e">
        <f>+'20 km Ride - Section 1'!#REF!</f>
        <v>#REF!</v>
      </c>
      <c r="H54" s="32" t="e">
        <f>+'Team total calc table'!O43</f>
        <v>#REF!</v>
      </c>
      <c r="I54" s="32" t="e">
        <f>+'Team total calc table'!P43</f>
        <v>#REF!</v>
      </c>
      <c r="J54" s="32" t="e">
        <f>+'Team total calc table'!Q43</f>
        <v>#REF!</v>
      </c>
      <c r="K54" s="32" t="e">
        <f>+'Team total calc table'!R43</f>
        <v>#REF!</v>
      </c>
      <c r="L54" s="32" t="e">
        <f>+'20 km Ride - Section 1'!#REF!</f>
        <v>#REF!</v>
      </c>
      <c r="M54" s="32" t="e">
        <f>+'20 km Ride - Section 1'!#REF!</f>
        <v>#REF!</v>
      </c>
      <c r="N54" s="107" t="e">
        <f>+'20 km Ride - Section 1'!#REF!</f>
        <v>#REF!</v>
      </c>
      <c r="O54" s="107" t="e">
        <f>+'Team total calc table'!Z43</f>
        <v>#REF!</v>
      </c>
      <c r="P54" s="107" t="e">
        <f t="shared" si="0"/>
        <v>#REF!</v>
      </c>
      <c r="Q54" s="10" t="e">
        <f t="shared" si="1"/>
        <v>#REF!</v>
      </c>
    </row>
    <row r="55" spans="1:17" ht="8.25" customHeight="1" x14ac:dyDescent="0.2">
      <c r="A55" s="11">
        <v>40</v>
      </c>
      <c r="B55" s="32" t="e">
        <f>+'20 km Ride - Section 1'!#REF!</f>
        <v>#REF!</v>
      </c>
      <c r="C55" s="32" t="e">
        <f>+'20 km Ride - Section 1'!#REF!</f>
        <v>#REF!</v>
      </c>
      <c r="D55" s="32" t="e">
        <f>+'20 km Ride - Section 1'!#REF!</f>
        <v>#REF!</v>
      </c>
      <c r="E55" s="32" t="e">
        <f>+'20 km Ride - Section 1'!#REF!</f>
        <v>#REF!</v>
      </c>
      <c r="F55" s="32" t="e">
        <f>+'20 km Ride - Section 1'!#REF!</f>
        <v>#REF!</v>
      </c>
      <c r="G55" s="32" t="e">
        <f>+'20 km Ride - Section 1'!#REF!</f>
        <v>#REF!</v>
      </c>
      <c r="H55" s="32" t="e">
        <f>+'Team total calc table'!O44</f>
        <v>#REF!</v>
      </c>
      <c r="I55" s="32" t="e">
        <f>+'Team total calc table'!P44</f>
        <v>#REF!</v>
      </c>
      <c r="J55" s="32" t="e">
        <f>+'Team total calc table'!Q44</f>
        <v>#REF!</v>
      </c>
      <c r="K55" s="32" t="e">
        <f>+'Team total calc table'!R44</f>
        <v>#REF!</v>
      </c>
      <c r="L55" s="32" t="e">
        <f>+'20 km Ride - Section 1'!#REF!</f>
        <v>#REF!</v>
      </c>
      <c r="M55" s="32" t="e">
        <f>+'20 km Ride - Section 1'!#REF!</f>
        <v>#REF!</v>
      </c>
      <c r="N55" s="107" t="e">
        <f>+'20 km Ride - Section 1'!#REF!</f>
        <v>#REF!</v>
      </c>
      <c r="O55" s="107" t="e">
        <f>+'Team total calc table'!Z44</f>
        <v>#REF!</v>
      </c>
      <c r="P55" s="107" t="e">
        <f t="shared" si="0"/>
        <v>#REF!</v>
      </c>
      <c r="Q55" s="10" t="e">
        <f t="shared" si="1"/>
        <v>#REF!</v>
      </c>
    </row>
    <row r="56" spans="1:17" ht="8.25" customHeight="1" x14ac:dyDescent="0.2">
      <c r="A56" s="11">
        <v>41</v>
      </c>
      <c r="B56" s="32" t="e">
        <f>+'20 km Ride - Section 1'!#REF!</f>
        <v>#REF!</v>
      </c>
      <c r="C56" s="32" t="e">
        <f>+'20 km Ride - Section 1'!#REF!</f>
        <v>#REF!</v>
      </c>
      <c r="D56" s="32" t="e">
        <f>+'20 km Ride - Section 1'!#REF!</f>
        <v>#REF!</v>
      </c>
      <c r="E56" s="32" t="e">
        <f>+'20 km Ride - Section 1'!#REF!</f>
        <v>#REF!</v>
      </c>
      <c r="F56" s="32" t="e">
        <f>+'20 km Ride - Section 1'!#REF!</f>
        <v>#REF!</v>
      </c>
      <c r="G56" s="32" t="e">
        <f>+'20 km Ride - Section 1'!#REF!</f>
        <v>#REF!</v>
      </c>
      <c r="H56" s="32" t="e">
        <f>+'Team total calc table'!O45</f>
        <v>#REF!</v>
      </c>
      <c r="I56" s="32" t="e">
        <f>+'Team total calc table'!P45</f>
        <v>#REF!</v>
      </c>
      <c r="J56" s="32" t="e">
        <f>+'Team total calc table'!Q45</f>
        <v>#REF!</v>
      </c>
      <c r="K56" s="32" t="e">
        <f>+'Team total calc table'!R45</f>
        <v>#REF!</v>
      </c>
      <c r="L56" s="32" t="e">
        <f>+'20 km Ride - Section 1'!#REF!</f>
        <v>#REF!</v>
      </c>
      <c r="M56" s="32" t="e">
        <f>+'20 km Ride - Section 1'!#REF!</f>
        <v>#REF!</v>
      </c>
      <c r="N56" s="107" t="e">
        <f>+'20 km Ride - Section 1'!#REF!</f>
        <v>#REF!</v>
      </c>
      <c r="O56" s="107" t="e">
        <f>+'Team total calc table'!Z45</f>
        <v>#REF!</v>
      </c>
      <c r="P56" s="107" t="e">
        <f t="shared" si="0"/>
        <v>#REF!</v>
      </c>
      <c r="Q56" s="10" t="e">
        <f t="shared" si="1"/>
        <v>#REF!</v>
      </c>
    </row>
    <row r="57" spans="1:17" ht="8.25" customHeight="1" x14ac:dyDescent="0.2">
      <c r="A57" s="11">
        <v>42</v>
      </c>
      <c r="B57" s="32" t="e">
        <f>+'20 km Ride - Section 1'!#REF!</f>
        <v>#REF!</v>
      </c>
      <c r="C57" s="32" t="e">
        <f>+'20 km Ride - Section 1'!#REF!</f>
        <v>#REF!</v>
      </c>
      <c r="D57" s="32" t="e">
        <f>+'20 km Ride - Section 1'!#REF!</f>
        <v>#REF!</v>
      </c>
      <c r="E57" s="32" t="e">
        <f>+'20 km Ride - Section 1'!#REF!</f>
        <v>#REF!</v>
      </c>
      <c r="F57" s="32" t="e">
        <f>+'20 km Ride - Section 1'!#REF!</f>
        <v>#REF!</v>
      </c>
      <c r="G57" s="32" t="e">
        <f>+'20 km Ride - Section 1'!#REF!</f>
        <v>#REF!</v>
      </c>
      <c r="H57" s="32" t="e">
        <f>+'Team total calc table'!O46</f>
        <v>#REF!</v>
      </c>
      <c r="I57" s="32" t="e">
        <f>+'Team total calc table'!P46</f>
        <v>#REF!</v>
      </c>
      <c r="J57" s="32" t="e">
        <f>+'Team total calc table'!Q46</f>
        <v>#REF!</v>
      </c>
      <c r="K57" s="32" t="e">
        <f>+'Team total calc table'!R46</f>
        <v>#REF!</v>
      </c>
      <c r="L57" s="32" t="e">
        <f>+'20 km Ride - Section 1'!#REF!</f>
        <v>#REF!</v>
      </c>
      <c r="M57" s="32" t="e">
        <f>+'20 km Ride - Section 1'!#REF!</f>
        <v>#REF!</v>
      </c>
      <c r="N57" s="107" t="e">
        <f>+'20 km Ride - Section 1'!#REF!</f>
        <v>#REF!</v>
      </c>
      <c r="O57" s="107" t="e">
        <f>+'Team total calc table'!Z46</f>
        <v>#REF!</v>
      </c>
      <c r="P57" s="107" t="e">
        <f t="shared" si="0"/>
        <v>#REF!</v>
      </c>
      <c r="Q57" s="10" t="e">
        <f t="shared" si="1"/>
        <v>#REF!</v>
      </c>
    </row>
    <row r="58" spans="1:17" ht="8.25" customHeight="1" x14ac:dyDescent="0.2">
      <c r="A58" s="11">
        <v>43</v>
      </c>
      <c r="B58" s="32" t="e">
        <f>+'20 km Ride - Section 1'!#REF!</f>
        <v>#REF!</v>
      </c>
      <c r="C58" s="32" t="e">
        <f>+'20 km Ride - Section 1'!#REF!</f>
        <v>#REF!</v>
      </c>
      <c r="D58" s="32" t="e">
        <f>+'20 km Ride - Section 1'!#REF!</f>
        <v>#REF!</v>
      </c>
      <c r="E58" s="32" t="e">
        <f>+'20 km Ride - Section 1'!#REF!</f>
        <v>#REF!</v>
      </c>
      <c r="F58" s="32" t="e">
        <f>+'20 km Ride - Section 1'!#REF!</f>
        <v>#REF!</v>
      </c>
      <c r="G58" s="32" t="e">
        <f>+'20 km Ride - Section 1'!#REF!</f>
        <v>#REF!</v>
      </c>
      <c r="H58" s="32" t="e">
        <f>+'Team total calc table'!O47</f>
        <v>#REF!</v>
      </c>
      <c r="I58" s="32" t="e">
        <f>+'Team total calc table'!P47</f>
        <v>#REF!</v>
      </c>
      <c r="J58" s="32" t="e">
        <f>+'Team total calc table'!Q47</f>
        <v>#REF!</v>
      </c>
      <c r="K58" s="32" t="e">
        <f>+'Team total calc table'!R47</f>
        <v>#REF!</v>
      </c>
      <c r="L58" s="32" t="e">
        <f>+'20 km Ride - Section 1'!#REF!</f>
        <v>#REF!</v>
      </c>
      <c r="M58" s="32" t="e">
        <f>+'20 km Ride - Section 1'!#REF!</f>
        <v>#REF!</v>
      </c>
      <c r="N58" s="107" t="e">
        <f>+'20 km Ride - Section 1'!#REF!</f>
        <v>#REF!</v>
      </c>
      <c r="O58" s="107" t="e">
        <f>+'Team total calc table'!Z47</f>
        <v>#REF!</v>
      </c>
      <c r="P58" s="107" t="e">
        <f t="shared" si="0"/>
        <v>#REF!</v>
      </c>
      <c r="Q58" s="10" t="e">
        <f t="shared" si="1"/>
        <v>#REF!</v>
      </c>
    </row>
    <row r="59" spans="1:17" ht="8.25" customHeight="1" x14ac:dyDescent="0.2">
      <c r="A59" s="11">
        <v>44</v>
      </c>
      <c r="B59" s="32" t="e">
        <f>+'20 km Ride - Section 1'!#REF!</f>
        <v>#REF!</v>
      </c>
      <c r="C59" s="32" t="e">
        <f>+'20 km Ride - Section 1'!#REF!</f>
        <v>#REF!</v>
      </c>
      <c r="D59" s="32" t="e">
        <f>+'20 km Ride - Section 1'!#REF!</f>
        <v>#REF!</v>
      </c>
      <c r="E59" s="32" t="e">
        <f>+'20 km Ride - Section 1'!#REF!</f>
        <v>#REF!</v>
      </c>
      <c r="F59" s="32" t="e">
        <f>+'20 km Ride - Section 1'!#REF!</f>
        <v>#REF!</v>
      </c>
      <c r="G59" s="32" t="e">
        <f>+'20 km Ride - Section 1'!#REF!</f>
        <v>#REF!</v>
      </c>
      <c r="H59" s="32" t="e">
        <f>+'Team total calc table'!O48</f>
        <v>#REF!</v>
      </c>
      <c r="I59" s="32" t="e">
        <f>+'Team total calc table'!P48</f>
        <v>#REF!</v>
      </c>
      <c r="J59" s="32" t="e">
        <f>+'Team total calc table'!Q48</f>
        <v>#REF!</v>
      </c>
      <c r="K59" s="32" t="e">
        <f>+'Team total calc table'!R48</f>
        <v>#REF!</v>
      </c>
      <c r="L59" s="32" t="e">
        <f>+'20 km Ride - Section 1'!#REF!</f>
        <v>#REF!</v>
      </c>
      <c r="M59" s="32" t="e">
        <f>+'20 km Ride - Section 1'!#REF!</f>
        <v>#REF!</v>
      </c>
      <c r="N59" s="107" t="e">
        <f>+'20 km Ride - Section 1'!#REF!</f>
        <v>#REF!</v>
      </c>
      <c r="O59" s="107" t="e">
        <f>+'Team total calc table'!Z48</f>
        <v>#REF!</v>
      </c>
      <c r="P59" s="107" t="e">
        <f t="shared" si="0"/>
        <v>#REF!</v>
      </c>
      <c r="Q59" s="10" t="e">
        <f t="shared" si="1"/>
        <v>#REF!</v>
      </c>
    </row>
    <row r="60" spans="1:17" ht="8.25" customHeight="1" x14ac:dyDescent="0.2">
      <c r="A60" s="11">
        <v>45</v>
      </c>
      <c r="B60" s="32" t="e">
        <f>+'20 km Ride - Section 1'!#REF!</f>
        <v>#REF!</v>
      </c>
      <c r="C60" s="32" t="e">
        <f>+'20 km Ride - Section 1'!#REF!</f>
        <v>#REF!</v>
      </c>
      <c r="D60" s="32" t="e">
        <f>+'20 km Ride - Section 1'!#REF!</f>
        <v>#REF!</v>
      </c>
      <c r="E60" s="32" t="e">
        <f>+'20 km Ride - Section 1'!#REF!</f>
        <v>#REF!</v>
      </c>
      <c r="F60" s="32" t="e">
        <f>+'20 km Ride - Section 1'!#REF!</f>
        <v>#REF!</v>
      </c>
      <c r="G60" s="32" t="e">
        <f>+'20 km Ride - Section 1'!#REF!</f>
        <v>#REF!</v>
      </c>
      <c r="H60" s="32" t="e">
        <f>+'Team total calc table'!O49</f>
        <v>#REF!</v>
      </c>
      <c r="I60" s="32" t="e">
        <f>+'Team total calc table'!P49</f>
        <v>#REF!</v>
      </c>
      <c r="J60" s="32" t="e">
        <f>+'Team total calc table'!Q49</f>
        <v>#REF!</v>
      </c>
      <c r="K60" s="32" t="e">
        <f>+'Team total calc table'!R49</f>
        <v>#REF!</v>
      </c>
      <c r="L60" s="32" t="e">
        <f>+'20 km Ride - Section 1'!#REF!</f>
        <v>#REF!</v>
      </c>
      <c r="M60" s="32" t="e">
        <f>+'20 km Ride - Section 1'!#REF!</f>
        <v>#REF!</v>
      </c>
      <c r="N60" s="107" t="e">
        <f>+'20 km Ride - Section 1'!#REF!</f>
        <v>#REF!</v>
      </c>
      <c r="O60" s="107" t="e">
        <f>+'Team total calc table'!Z49</f>
        <v>#REF!</v>
      </c>
      <c r="P60" s="107" t="e">
        <f t="shared" si="0"/>
        <v>#REF!</v>
      </c>
      <c r="Q60" s="10" t="e">
        <f t="shared" si="1"/>
        <v>#REF!</v>
      </c>
    </row>
    <row r="61" spans="1:17" ht="8.25" customHeight="1" x14ac:dyDescent="0.2">
      <c r="A61" s="11">
        <v>46</v>
      </c>
      <c r="B61" s="32" t="e">
        <f>+'20 km Ride - Section 1'!#REF!</f>
        <v>#REF!</v>
      </c>
      <c r="C61" s="32" t="e">
        <f>+'20 km Ride - Section 1'!#REF!</f>
        <v>#REF!</v>
      </c>
      <c r="D61" s="32" t="e">
        <f>+'20 km Ride - Section 1'!#REF!</f>
        <v>#REF!</v>
      </c>
      <c r="E61" s="32" t="e">
        <f>+'20 km Ride - Section 1'!#REF!</f>
        <v>#REF!</v>
      </c>
      <c r="F61" s="32" t="e">
        <f>+'20 km Ride - Section 1'!#REF!</f>
        <v>#REF!</v>
      </c>
      <c r="G61" s="32" t="e">
        <f>+'20 km Ride - Section 1'!#REF!</f>
        <v>#REF!</v>
      </c>
      <c r="H61" s="32" t="e">
        <f>+'Team total calc table'!O50</f>
        <v>#REF!</v>
      </c>
      <c r="I61" s="32" t="e">
        <f>+'Team total calc table'!P50</f>
        <v>#REF!</v>
      </c>
      <c r="J61" s="32" t="e">
        <f>+'Team total calc table'!Q50</f>
        <v>#REF!</v>
      </c>
      <c r="K61" s="32" t="e">
        <f>+'Team total calc table'!R50</f>
        <v>#REF!</v>
      </c>
      <c r="L61" s="32" t="e">
        <f>+'20 km Ride - Section 1'!#REF!</f>
        <v>#REF!</v>
      </c>
      <c r="M61" s="32" t="e">
        <f>+'20 km Ride - Section 1'!#REF!</f>
        <v>#REF!</v>
      </c>
      <c r="N61" s="107" t="e">
        <f>+'20 km Ride - Section 1'!#REF!</f>
        <v>#REF!</v>
      </c>
      <c r="O61" s="107" t="e">
        <f>+'Team total calc table'!Z50</f>
        <v>#REF!</v>
      </c>
      <c r="P61" s="107" t="e">
        <f t="shared" si="0"/>
        <v>#REF!</v>
      </c>
      <c r="Q61" s="10" t="e">
        <f t="shared" si="1"/>
        <v>#REF!</v>
      </c>
    </row>
    <row r="62" spans="1:17" ht="8.25" customHeight="1" x14ac:dyDescent="0.2">
      <c r="A62" s="11">
        <v>47</v>
      </c>
      <c r="B62" s="32" t="e">
        <f>+'20 km Ride - Section 1'!#REF!</f>
        <v>#REF!</v>
      </c>
      <c r="C62" s="32" t="e">
        <f>+'20 km Ride - Section 1'!#REF!</f>
        <v>#REF!</v>
      </c>
      <c r="D62" s="32" t="e">
        <f>+'20 km Ride - Section 1'!#REF!</f>
        <v>#REF!</v>
      </c>
      <c r="E62" s="32" t="e">
        <f>+'20 km Ride - Section 1'!#REF!</f>
        <v>#REF!</v>
      </c>
      <c r="F62" s="32" t="e">
        <f>+'20 km Ride - Section 1'!#REF!</f>
        <v>#REF!</v>
      </c>
      <c r="G62" s="32" t="e">
        <f>+'20 km Ride - Section 1'!#REF!</f>
        <v>#REF!</v>
      </c>
      <c r="H62" s="32" t="e">
        <f>+'Team total calc table'!O51</f>
        <v>#REF!</v>
      </c>
      <c r="I62" s="32" t="e">
        <f>+'Team total calc table'!P51</f>
        <v>#REF!</v>
      </c>
      <c r="J62" s="32" t="e">
        <f>+'Team total calc table'!Q51</f>
        <v>#REF!</v>
      </c>
      <c r="K62" s="32" t="e">
        <f>+'Team total calc table'!R51</f>
        <v>#REF!</v>
      </c>
      <c r="L62" s="32" t="e">
        <f>+'20 km Ride - Section 1'!#REF!</f>
        <v>#REF!</v>
      </c>
      <c r="M62" s="32" t="e">
        <f>+'20 km Ride - Section 1'!#REF!</f>
        <v>#REF!</v>
      </c>
      <c r="N62" s="107" t="e">
        <f>+'20 km Ride - Section 1'!#REF!</f>
        <v>#REF!</v>
      </c>
      <c r="O62" s="107" t="e">
        <f>+'Team total calc table'!Z51</f>
        <v>#REF!</v>
      </c>
      <c r="P62" s="107" t="e">
        <f t="shared" si="0"/>
        <v>#REF!</v>
      </c>
      <c r="Q62" s="10" t="e">
        <f t="shared" si="1"/>
        <v>#REF!</v>
      </c>
    </row>
    <row r="63" spans="1:17" ht="8.25" customHeight="1" x14ac:dyDescent="0.2">
      <c r="A63" s="11">
        <v>48</v>
      </c>
      <c r="B63" s="32" t="e">
        <f>+'20 km Ride - Section 1'!#REF!</f>
        <v>#REF!</v>
      </c>
      <c r="C63" s="32" t="e">
        <f>+'20 km Ride - Section 1'!#REF!</f>
        <v>#REF!</v>
      </c>
      <c r="D63" s="32" t="e">
        <f>+'20 km Ride - Section 1'!#REF!</f>
        <v>#REF!</v>
      </c>
      <c r="E63" s="32" t="e">
        <f>+'20 km Ride - Section 1'!#REF!</f>
        <v>#REF!</v>
      </c>
      <c r="F63" s="32" t="e">
        <f>+'20 km Ride - Section 1'!#REF!</f>
        <v>#REF!</v>
      </c>
      <c r="G63" s="32" t="e">
        <f>+'20 km Ride - Section 1'!#REF!</f>
        <v>#REF!</v>
      </c>
      <c r="H63" s="32" t="e">
        <f>+'Team total calc table'!O52</f>
        <v>#REF!</v>
      </c>
      <c r="I63" s="32" t="e">
        <f>+'Team total calc table'!P52</f>
        <v>#REF!</v>
      </c>
      <c r="J63" s="32" t="e">
        <f>+'Team total calc table'!Q52</f>
        <v>#REF!</v>
      </c>
      <c r="K63" s="32" t="e">
        <f>+'Team total calc table'!R52</f>
        <v>#REF!</v>
      </c>
      <c r="L63" s="32" t="e">
        <f>+'20 km Ride - Section 1'!#REF!</f>
        <v>#REF!</v>
      </c>
      <c r="M63" s="32" t="e">
        <f>+'20 km Ride - Section 1'!#REF!</f>
        <v>#REF!</v>
      </c>
      <c r="N63" s="107" t="e">
        <f>+'20 km Ride - Section 1'!#REF!</f>
        <v>#REF!</v>
      </c>
      <c r="O63" s="107" t="e">
        <f>+'Team total calc table'!Z52</f>
        <v>#REF!</v>
      </c>
      <c r="P63" s="107" t="e">
        <f t="shared" si="0"/>
        <v>#REF!</v>
      </c>
      <c r="Q63" s="10" t="e">
        <f t="shared" si="1"/>
        <v>#REF!</v>
      </c>
    </row>
    <row r="64" spans="1:17" ht="8.25" customHeight="1" x14ac:dyDescent="0.2">
      <c r="A64" s="11">
        <v>49</v>
      </c>
      <c r="B64" s="32" t="e">
        <f>+'20 km Ride - Section 1'!#REF!</f>
        <v>#REF!</v>
      </c>
      <c r="C64" s="32" t="e">
        <f>+'20 km Ride - Section 1'!#REF!</f>
        <v>#REF!</v>
      </c>
      <c r="D64" s="32" t="e">
        <f>+'20 km Ride - Section 1'!#REF!</f>
        <v>#REF!</v>
      </c>
      <c r="E64" s="32" t="e">
        <f>+'20 km Ride - Section 1'!#REF!</f>
        <v>#REF!</v>
      </c>
      <c r="F64" s="32" t="e">
        <f>+'20 km Ride - Section 1'!#REF!</f>
        <v>#REF!</v>
      </c>
      <c r="G64" s="32" t="e">
        <f>+'20 km Ride - Section 1'!#REF!</f>
        <v>#REF!</v>
      </c>
      <c r="H64" s="32" t="e">
        <f>+'Team total calc table'!O53</f>
        <v>#REF!</v>
      </c>
      <c r="I64" s="32" t="e">
        <f>+'Team total calc table'!P53</f>
        <v>#REF!</v>
      </c>
      <c r="J64" s="32" t="e">
        <f>+'Team total calc table'!Q53</f>
        <v>#REF!</v>
      </c>
      <c r="K64" s="32" t="e">
        <f>+'Team total calc table'!R53</f>
        <v>#REF!</v>
      </c>
      <c r="L64" s="32" t="e">
        <f>+'20 km Ride - Section 1'!#REF!</f>
        <v>#REF!</v>
      </c>
      <c r="M64" s="32" t="e">
        <f>+'20 km Ride - Section 1'!#REF!</f>
        <v>#REF!</v>
      </c>
      <c r="N64" s="107" t="e">
        <f>+'20 km Ride - Section 1'!#REF!</f>
        <v>#REF!</v>
      </c>
      <c r="O64" s="107" t="e">
        <f>+'Team total calc table'!Z53</f>
        <v>#REF!</v>
      </c>
      <c r="P64" s="107" t="e">
        <f t="shared" si="0"/>
        <v>#REF!</v>
      </c>
      <c r="Q64" s="10" t="e">
        <f t="shared" si="1"/>
        <v>#REF!</v>
      </c>
    </row>
    <row r="65" spans="1:17" ht="8.25" customHeight="1" x14ac:dyDescent="0.2">
      <c r="A65" s="11">
        <v>50</v>
      </c>
      <c r="B65" s="32" t="e">
        <f>+'20 km Ride - Section 1'!#REF!</f>
        <v>#REF!</v>
      </c>
      <c r="C65" s="32" t="e">
        <f>+'20 km Ride - Section 1'!#REF!</f>
        <v>#REF!</v>
      </c>
      <c r="D65" s="32" t="e">
        <f>+'20 km Ride - Section 1'!#REF!</f>
        <v>#REF!</v>
      </c>
      <c r="E65" s="32" t="e">
        <f>+'20 km Ride - Section 1'!#REF!</f>
        <v>#REF!</v>
      </c>
      <c r="F65" s="32" t="e">
        <f>+'20 km Ride - Section 1'!#REF!</f>
        <v>#REF!</v>
      </c>
      <c r="G65" s="32" t="e">
        <f>+'20 km Ride - Section 1'!#REF!</f>
        <v>#REF!</v>
      </c>
      <c r="H65" s="32" t="e">
        <f>+'Team total calc table'!O54</f>
        <v>#REF!</v>
      </c>
      <c r="I65" s="32" t="e">
        <f>+'Team total calc table'!P54</f>
        <v>#REF!</v>
      </c>
      <c r="J65" s="32" t="e">
        <f>+'Team total calc table'!Q54</f>
        <v>#REF!</v>
      </c>
      <c r="K65" s="32" t="e">
        <f>+'Team total calc table'!R54</f>
        <v>#REF!</v>
      </c>
      <c r="L65" s="32" t="e">
        <f>+'20 km Ride - Section 1'!#REF!</f>
        <v>#REF!</v>
      </c>
      <c r="M65" s="32" t="e">
        <f>+'20 km Ride - Section 1'!#REF!</f>
        <v>#REF!</v>
      </c>
      <c r="N65" s="107" t="e">
        <f>+'20 km Ride - Section 1'!#REF!</f>
        <v>#REF!</v>
      </c>
      <c r="O65" s="107" t="e">
        <f>+'Team total calc table'!Z54</f>
        <v>#REF!</v>
      </c>
      <c r="P65" s="107" t="e">
        <f t="shared" si="0"/>
        <v>#REF!</v>
      </c>
      <c r="Q65" s="10" t="e">
        <f t="shared" si="1"/>
        <v>#REF!</v>
      </c>
    </row>
    <row r="66" spans="1:17" ht="8.25" customHeight="1" x14ac:dyDescent="0.2">
      <c r="A66" s="11">
        <v>51</v>
      </c>
      <c r="B66" s="32" t="e">
        <f>+'20 km Ride - Section 1'!#REF!</f>
        <v>#REF!</v>
      </c>
      <c r="C66" s="32" t="e">
        <f>+'20 km Ride - Section 1'!#REF!</f>
        <v>#REF!</v>
      </c>
      <c r="D66" s="32" t="e">
        <f>+'20 km Ride - Section 1'!#REF!</f>
        <v>#REF!</v>
      </c>
      <c r="E66" s="32" t="e">
        <f>+'20 km Ride - Section 1'!#REF!</f>
        <v>#REF!</v>
      </c>
      <c r="F66" s="32" t="e">
        <f>+'20 km Ride - Section 1'!#REF!</f>
        <v>#REF!</v>
      </c>
      <c r="G66" s="32" t="e">
        <f>+'20 km Ride - Section 1'!#REF!</f>
        <v>#REF!</v>
      </c>
      <c r="H66" s="32" t="e">
        <f>+'Team total calc table'!O55</f>
        <v>#REF!</v>
      </c>
      <c r="I66" s="32" t="e">
        <f>+'Team total calc table'!P55</f>
        <v>#REF!</v>
      </c>
      <c r="J66" s="32" t="e">
        <f>+'Team total calc table'!Q55</f>
        <v>#REF!</v>
      </c>
      <c r="K66" s="32" t="e">
        <f>+'Team total calc table'!R55</f>
        <v>#REF!</v>
      </c>
      <c r="L66" s="32" t="e">
        <f>+'20 km Ride - Section 1'!#REF!</f>
        <v>#REF!</v>
      </c>
      <c r="M66" s="32" t="e">
        <f>+'20 km Ride - Section 1'!#REF!</f>
        <v>#REF!</v>
      </c>
      <c r="N66" s="107" t="e">
        <f>+'20 km Ride - Section 1'!#REF!</f>
        <v>#REF!</v>
      </c>
      <c r="O66" s="107" t="e">
        <f>+'Team total calc table'!Z55</f>
        <v>#REF!</v>
      </c>
      <c r="P66" s="107" t="e">
        <f t="shared" si="0"/>
        <v>#REF!</v>
      </c>
      <c r="Q66" s="10" t="e">
        <f t="shared" si="1"/>
        <v>#REF!</v>
      </c>
    </row>
    <row r="67" spans="1:17" ht="8.25" customHeight="1" x14ac:dyDescent="0.2">
      <c r="A67" s="11">
        <v>52</v>
      </c>
      <c r="B67" s="32" t="e">
        <f>+'20 km Ride - Section 1'!#REF!</f>
        <v>#REF!</v>
      </c>
      <c r="C67" s="32" t="e">
        <f>+'20 km Ride - Section 1'!#REF!</f>
        <v>#REF!</v>
      </c>
      <c r="D67" s="32" t="e">
        <f>+'20 km Ride - Section 1'!#REF!</f>
        <v>#REF!</v>
      </c>
      <c r="E67" s="32" t="e">
        <f>+'20 km Ride - Section 1'!#REF!</f>
        <v>#REF!</v>
      </c>
      <c r="F67" s="32" t="e">
        <f>+'20 km Ride - Section 1'!#REF!</f>
        <v>#REF!</v>
      </c>
      <c r="G67" s="32" t="e">
        <f>+'20 km Ride - Section 1'!#REF!</f>
        <v>#REF!</v>
      </c>
      <c r="H67" s="32" t="e">
        <f>+'Team total calc table'!O56</f>
        <v>#REF!</v>
      </c>
      <c r="I67" s="32" t="e">
        <f>+'Team total calc table'!P56</f>
        <v>#REF!</v>
      </c>
      <c r="J67" s="32" t="e">
        <f>+'Team total calc table'!Q56</f>
        <v>#REF!</v>
      </c>
      <c r="K67" s="32" t="e">
        <f>+'Team total calc table'!R56</f>
        <v>#REF!</v>
      </c>
      <c r="L67" s="32" t="e">
        <f>+'20 km Ride - Section 1'!#REF!</f>
        <v>#REF!</v>
      </c>
      <c r="M67" s="32" t="e">
        <f>+'20 km Ride - Section 1'!#REF!</f>
        <v>#REF!</v>
      </c>
      <c r="N67" s="107" t="e">
        <f>+'20 km Ride - Section 1'!#REF!</f>
        <v>#REF!</v>
      </c>
      <c r="O67" s="107" t="e">
        <f>+'Team total calc table'!Z56</f>
        <v>#REF!</v>
      </c>
      <c r="P67" s="107" t="e">
        <f t="shared" si="0"/>
        <v>#REF!</v>
      </c>
      <c r="Q67" s="10" t="e">
        <f t="shared" si="1"/>
        <v>#REF!</v>
      </c>
    </row>
    <row r="68" spans="1:17" ht="8.25" customHeight="1" x14ac:dyDescent="0.2">
      <c r="A68" s="11">
        <v>53</v>
      </c>
      <c r="B68" s="32" t="e">
        <f>+'20 km Ride - Section 1'!#REF!</f>
        <v>#REF!</v>
      </c>
      <c r="C68" s="32" t="e">
        <f>+'20 km Ride - Section 1'!#REF!</f>
        <v>#REF!</v>
      </c>
      <c r="D68" s="32" t="e">
        <f>+'20 km Ride - Section 1'!#REF!</f>
        <v>#REF!</v>
      </c>
      <c r="E68" s="32" t="e">
        <f>+'20 km Ride - Section 1'!#REF!</f>
        <v>#REF!</v>
      </c>
      <c r="F68" s="32" t="e">
        <f>+'20 km Ride - Section 1'!#REF!</f>
        <v>#REF!</v>
      </c>
      <c r="G68" s="32" t="e">
        <f>+'20 km Ride - Section 1'!#REF!</f>
        <v>#REF!</v>
      </c>
      <c r="H68" s="32" t="e">
        <f>+'Team total calc table'!O57</f>
        <v>#REF!</v>
      </c>
      <c r="I68" s="32" t="e">
        <f>+'Team total calc table'!P57</f>
        <v>#REF!</v>
      </c>
      <c r="J68" s="32" t="e">
        <f>+'Team total calc table'!Q57</f>
        <v>#REF!</v>
      </c>
      <c r="K68" s="32" t="e">
        <f>+'Team total calc table'!R57</f>
        <v>#REF!</v>
      </c>
      <c r="L68" s="32" t="e">
        <f>+'20 km Ride - Section 1'!#REF!</f>
        <v>#REF!</v>
      </c>
      <c r="M68" s="32" t="e">
        <f>+'20 km Ride - Section 1'!#REF!</f>
        <v>#REF!</v>
      </c>
      <c r="N68" s="107" t="e">
        <f>+'20 km Ride - Section 1'!#REF!</f>
        <v>#REF!</v>
      </c>
      <c r="O68" s="107" t="e">
        <f>+'Team total calc table'!Z57</f>
        <v>#REF!</v>
      </c>
      <c r="P68" s="107" t="e">
        <f t="shared" si="0"/>
        <v>#REF!</v>
      </c>
      <c r="Q68" s="10" t="e">
        <f t="shared" si="1"/>
        <v>#REF!</v>
      </c>
    </row>
    <row r="69" spans="1:17" ht="8.25" customHeight="1" x14ac:dyDescent="0.2">
      <c r="A69" s="11">
        <v>54</v>
      </c>
      <c r="B69" s="32" t="e">
        <f>+'20 km Ride - Section 1'!#REF!</f>
        <v>#REF!</v>
      </c>
      <c r="C69" s="32" t="e">
        <f>+'20 km Ride - Section 1'!#REF!</f>
        <v>#REF!</v>
      </c>
      <c r="D69" s="32" t="e">
        <f>+'20 km Ride - Section 1'!#REF!</f>
        <v>#REF!</v>
      </c>
      <c r="E69" s="32" t="e">
        <f>+'20 km Ride - Section 1'!#REF!</f>
        <v>#REF!</v>
      </c>
      <c r="F69" s="32" t="e">
        <f>+'20 km Ride - Section 1'!#REF!</f>
        <v>#REF!</v>
      </c>
      <c r="G69" s="32" t="e">
        <f>+'20 km Ride - Section 1'!#REF!</f>
        <v>#REF!</v>
      </c>
      <c r="H69" s="32" t="e">
        <f>+'Team total calc table'!O58</f>
        <v>#REF!</v>
      </c>
      <c r="I69" s="32" t="e">
        <f>+'Team total calc table'!P58</f>
        <v>#REF!</v>
      </c>
      <c r="J69" s="32" t="e">
        <f>+'Team total calc table'!Q58</f>
        <v>#REF!</v>
      </c>
      <c r="K69" s="32" t="e">
        <f>+'Team total calc table'!R58</f>
        <v>#REF!</v>
      </c>
      <c r="L69" s="32" t="e">
        <f>+'20 km Ride - Section 1'!#REF!</f>
        <v>#REF!</v>
      </c>
      <c r="M69" s="32" t="e">
        <f>+'20 km Ride - Section 1'!#REF!</f>
        <v>#REF!</v>
      </c>
      <c r="N69" s="107" t="e">
        <f>+'20 km Ride - Section 1'!#REF!</f>
        <v>#REF!</v>
      </c>
      <c r="O69" s="107" t="e">
        <f>+'Team total calc table'!Z58</f>
        <v>#REF!</v>
      </c>
      <c r="P69" s="107" t="e">
        <f t="shared" si="0"/>
        <v>#REF!</v>
      </c>
      <c r="Q69" s="10" t="e">
        <f t="shared" si="1"/>
        <v>#REF!</v>
      </c>
    </row>
    <row r="70" spans="1:17" ht="8.25" customHeight="1" x14ac:dyDescent="0.2">
      <c r="A70" s="11">
        <v>55</v>
      </c>
      <c r="B70" s="32" t="e">
        <f>+'20 km Ride - Section 1'!#REF!</f>
        <v>#REF!</v>
      </c>
      <c r="C70" s="32" t="e">
        <f>+'20 km Ride - Section 1'!#REF!</f>
        <v>#REF!</v>
      </c>
      <c r="D70" s="32" t="e">
        <f>+'20 km Ride - Section 1'!#REF!</f>
        <v>#REF!</v>
      </c>
      <c r="E70" s="32" t="e">
        <f>+'20 km Ride - Section 1'!#REF!</f>
        <v>#REF!</v>
      </c>
      <c r="F70" s="32" t="e">
        <f>+'20 km Ride - Section 1'!#REF!</f>
        <v>#REF!</v>
      </c>
      <c r="G70" s="32" t="e">
        <f>+'20 km Ride - Section 1'!#REF!</f>
        <v>#REF!</v>
      </c>
      <c r="H70" s="32" t="e">
        <f>+'Team total calc table'!O59</f>
        <v>#REF!</v>
      </c>
      <c r="I70" s="32" t="e">
        <f>+'Team total calc table'!P59</f>
        <v>#REF!</v>
      </c>
      <c r="J70" s="32" t="e">
        <f>+'Team total calc table'!Q59</f>
        <v>#REF!</v>
      </c>
      <c r="K70" s="32" t="e">
        <f>+'Team total calc table'!R59</f>
        <v>#REF!</v>
      </c>
      <c r="L70" s="32" t="e">
        <f>+'20 km Ride - Section 1'!#REF!</f>
        <v>#REF!</v>
      </c>
      <c r="M70" s="32" t="e">
        <f>+'20 km Ride - Section 1'!#REF!</f>
        <v>#REF!</v>
      </c>
      <c r="N70" s="107" t="e">
        <f>+'20 km Ride - Section 1'!#REF!</f>
        <v>#REF!</v>
      </c>
      <c r="O70" s="107" t="e">
        <f>+'Team total calc table'!Z59</f>
        <v>#REF!</v>
      </c>
      <c r="P70" s="107" t="e">
        <f t="shared" si="0"/>
        <v>#REF!</v>
      </c>
      <c r="Q70" s="10" t="e">
        <f t="shared" si="1"/>
        <v>#REF!</v>
      </c>
    </row>
    <row r="71" spans="1:17" ht="8.25" customHeight="1" x14ac:dyDescent="0.2">
      <c r="A71" s="11">
        <v>56</v>
      </c>
      <c r="B71" s="32" t="e">
        <f>+'20 km Ride - Section 1'!#REF!</f>
        <v>#REF!</v>
      </c>
      <c r="C71" s="32" t="e">
        <f>+'20 km Ride - Section 1'!#REF!</f>
        <v>#REF!</v>
      </c>
      <c r="D71" s="32" t="e">
        <f>+'20 km Ride - Section 1'!#REF!</f>
        <v>#REF!</v>
      </c>
      <c r="E71" s="32" t="e">
        <f>+'20 km Ride - Section 1'!#REF!</f>
        <v>#REF!</v>
      </c>
      <c r="F71" s="32" t="e">
        <f>+'20 km Ride - Section 1'!#REF!</f>
        <v>#REF!</v>
      </c>
      <c r="G71" s="32" t="e">
        <f>+'20 km Ride - Section 1'!#REF!</f>
        <v>#REF!</v>
      </c>
      <c r="H71" s="32" t="e">
        <f>+'Team total calc table'!O60</f>
        <v>#REF!</v>
      </c>
      <c r="I71" s="32" t="e">
        <f>+'Team total calc table'!P60</f>
        <v>#REF!</v>
      </c>
      <c r="J71" s="32" t="e">
        <f>+'Team total calc table'!Q60</f>
        <v>#REF!</v>
      </c>
      <c r="K71" s="32" t="e">
        <f>+'Team total calc table'!R60</f>
        <v>#REF!</v>
      </c>
      <c r="L71" s="32" t="e">
        <f>+'20 km Ride - Section 1'!#REF!</f>
        <v>#REF!</v>
      </c>
      <c r="M71" s="32" t="e">
        <f>+'20 km Ride - Section 1'!#REF!</f>
        <v>#REF!</v>
      </c>
      <c r="N71" s="107" t="e">
        <f>+'20 km Ride - Section 1'!#REF!</f>
        <v>#REF!</v>
      </c>
      <c r="O71" s="107" t="e">
        <f>+'Team total calc table'!Z60</f>
        <v>#REF!</v>
      </c>
      <c r="P71" s="107" t="e">
        <f t="shared" si="0"/>
        <v>#REF!</v>
      </c>
      <c r="Q71" s="10" t="e">
        <f t="shared" si="1"/>
        <v>#REF!</v>
      </c>
    </row>
    <row r="72" spans="1:17" ht="8.25" customHeight="1" x14ac:dyDescent="0.2">
      <c r="A72" s="11">
        <v>57</v>
      </c>
      <c r="B72" s="32" t="e">
        <f>+'20 km Ride - Section 1'!#REF!</f>
        <v>#REF!</v>
      </c>
      <c r="C72" s="32" t="e">
        <f>+'20 km Ride - Section 1'!#REF!</f>
        <v>#REF!</v>
      </c>
      <c r="D72" s="32" t="e">
        <f>+'20 km Ride - Section 1'!#REF!</f>
        <v>#REF!</v>
      </c>
      <c r="E72" s="32" t="e">
        <f>+'20 km Ride - Section 1'!#REF!</f>
        <v>#REF!</v>
      </c>
      <c r="F72" s="32" t="e">
        <f>+'20 km Ride - Section 1'!#REF!</f>
        <v>#REF!</v>
      </c>
      <c r="G72" s="32" t="e">
        <f>+'20 km Ride - Section 1'!#REF!</f>
        <v>#REF!</v>
      </c>
      <c r="H72" s="32" t="e">
        <f>+'Team total calc table'!O61</f>
        <v>#REF!</v>
      </c>
      <c r="I72" s="32" t="e">
        <f>+'Team total calc table'!P61</f>
        <v>#REF!</v>
      </c>
      <c r="J72" s="32" t="e">
        <f>+'Team total calc table'!Q61</f>
        <v>#REF!</v>
      </c>
      <c r="K72" s="32" t="e">
        <f>+'Team total calc table'!R61</f>
        <v>#REF!</v>
      </c>
      <c r="L72" s="32" t="e">
        <f>+'20 km Ride - Section 1'!#REF!</f>
        <v>#REF!</v>
      </c>
      <c r="M72" s="32" t="e">
        <f>+'20 km Ride - Section 1'!#REF!</f>
        <v>#REF!</v>
      </c>
      <c r="N72" s="107" t="e">
        <f>+'20 km Ride - Section 1'!#REF!</f>
        <v>#REF!</v>
      </c>
      <c r="O72" s="107" t="e">
        <f>+'Team total calc table'!Z61</f>
        <v>#REF!</v>
      </c>
      <c r="P72" s="107" t="e">
        <f t="shared" si="0"/>
        <v>#REF!</v>
      </c>
      <c r="Q72" s="10" t="e">
        <f t="shared" si="1"/>
        <v>#REF!</v>
      </c>
    </row>
    <row r="73" spans="1:17" ht="8.25" customHeight="1" x14ac:dyDescent="0.2">
      <c r="A73" s="11">
        <v>58</v>
      </c>
      <c r="B73" s="32" t="e">
        <f>+'20 km Ride - Section 1'!#REF!</f>
        <v>#REF!</v>
      </c>
      <c r="C73" s="32" t="e">
        <f>+'20 km Ride - Section 1'!#REF!</f>
        <v>#REF!</v>
      </c>
      <c r="D73" s="32" t="e">
        <f>+'20 km Ride - Section 1'!#REF!</f>
        <v>#REF!</v>
      </c>
      <c r="E73" s="32" t="e">
        <f>+'20 km Ride - Section 1'!#REF!</f>
        <v>#REF!</v>
      </c>
      <c r="F73" s="32" t="e">
        <f>+'20 km Ride - Section 1'!#REF!</f>
        <v>#REF!</v>
      </c>
      <c r="G73" s="32" t="e">
        <f>+'20 km Ride - Section 1'!#REF!</f>
        <v>#REF!</v>
      </c>
      <c r="H73" s="32" t="e">
        <f>+'Team total calc table'!O62</f>
        <v>#REF!</v>
      </c>
      <c r="I73" s="32" t="e">
        <f>+'Team total calc table'!P62</f>
        <v>#REF!</v>
      </c>
      <c r="J73" s="32" t="e">
        <f>+'Team total calc table'!Q62</f>
        <v>#REF!</v>
      </c>
      <c r="K73" s="32" t="e">
        <f>+'Team total calc table'!R62</f>
        <v>#REF!</v>
      </c>
      <c r="L73" s="32" t="e">
        <f>+'20 km Ride - Section 1'!#REF!</f>
        <v>#REF!</v>
      </c>
      <c r="M73" s="32" t="e">
        <f>+'20 km Ride - Section 1'!#REF!</f>
        <v>#REF!</v>
      </c>
      <c r="N73" s="107" t="e">
        <f>+'20 km Ride - Section 1'!#REF!</f>
        <v>#REF!</v>
      </c>
      <c r="O73" s="107" t="e">
        <f>+'Team total calc table'!Z62</f>
        <v>#REF!</v>
      </c>
      <c r="P73" s="107" t="e">
        <f t="shared" si="0"/>
        <v>#REF!</v>
      </c>
      <c r="Q73" s="10" t="e">
        <f t="shared" si="1"/>
        <v>#REF!</v>
      </c>
    </row>
    <row r="74" spans="1:17" ht="8.25" customHeight="1" x14ac:dyDescent="0.2">
      <c r="A74" s="11">
        <v>59</v>
      </c>
      <c r="B74" s="32" t="e">
        <f>+'20 km Ride - Section 1'!#REF!</f>
        <v>#REF!</v>
      </c>
      <c r="C74" s="32" t="e">
        <f>+'20 km Ride - Section 1'!#REF!</f>
        <v>#REF!</v>
      </c>
      <c r="D74" s="32" t="e">
        <f>+'20 km Ride - Section 1'!#REF!</f>
        <v>#REF!</v>
      </c>
      <c r="E74" s="32" t="e">
        <f>+'20 km Ride - Section 1'!#REF!</f>
        <v>#REF!</v>
      </c>
      <c r="F74" s="32" t="e">
        <f>+'20 km Ride - Section 1'!#REF!</f>
        <v>#REF!</v>
      </c>
      <c r="G74" s="32" t="e">
        <f>+'20 km Ride - Section 1'!#REF!</f>
        <v>#REF!</v>
      </c>
      <c r="H74" s="32" t="e">
        <f>+'Team total calc table'!O63</f>
        <v>#REF!</v>
      </c>
      <c r="I74" s="32" t="e">
        <f>+'Team total calc table'!P63</f>
        <v>#REF!</v>
      </c>
      <c r="J74" s="32" t="e">
        <f>+'Team total calc table'!Q63</f>
        <v>#REF!</v>
      </c>
      <c r="K74" s="32" t="e">
        <f>+'Team total calc table'!R63</f>
        <v>#REF!</v>
      </c>
      <c r="L74" s="32" t="e">
        <f>+'20 km Ride - Section 1'!#REF!</f>
        <v>#REF!</v>
      </c>
      <c r="M74" s="32" t="e">
        <f>+'20 km Ride - Section 1'!#REF!</f>
        <v>#REF!</v>
      </c>
      <c r="N74" s="107" t="e">
        <f>+'20 km Ride - Section 1'!#REF!</f>
        <v>#REF!</v>
      </c>
      <c r="O74" s="107" t="e">
        <f>+'Team total calc table'!Z63</f>
        <v>#REF!</v>
      </c>
      <c r="P74" s="107" t="e">
        <f t="shared" si="0"/>
        <v>#REF!</v>
      </c>
      <c r="Q74" s="10" t="e">
        <f t="shared" si="1"/>
        <v>#REF!</v>
      </c>
    </row>
    <row r="75" spans="1:17" ht="8.25" customHeight="1" x14ac:dyDescent="0.2">
      <c r="A75" s="11">
        <v>60</v>
      </c>
      <c r="B75" s="32" t="e">
        <f>+'20 km Ride - Section 1'!#REF!</f>
        <v>#REF!</v>
      </c>
      <c r="C75" s="32" t="e">
        <f>+'20 km Ride - Section 1'!#REF!</f>
        <v>#REF!</v>
      </c>
      <c r="D75" s="32" t="e">
        <f>+'20 km Ride - Section 1'!#REF!</f>
        <v>#REF!</v>
      </c>
      <c r="E75" s="32" t="e">
        <f>+'20 km Ride - Section 1'!#REF!</f>
        <v>#REF!</v>
      </c>
      <c r="F75" s="32" t="e">
        <f>+'20 km Ride - Section 1'!#REF!</f>
        <v>#REF!</v>
      </c>
      <c r="G75" s="32" t="e">
        <f>+'20 km Ride - Section 1'!#REF!</f>
        <v>#REF!</v>
      </c>
      <c r="H75" s="32" t="e">
        <f>+'Team total calc table'!O64</f>
        <v>#REF!</v>
      </c>
      <c r="I75" s="32" t="e">
        <f>+'Team total calc table'!P64</f>
        <v>#REF!</v>
      </c>
      <c r="J75" s="32" t="e">
        <f>+'Team total calc table'!Q64</f>
        <v>#REF!</v>
      </c>
      <c r="K75" s="32" t="e">
        <f>+'Team total calc table'!R64</f>
        <v>#REF!</v>
      </c>
      <c r="L75" s="32" t="e">
        <f>+'20 km Ride - Section 1'!#REF!</f>
        <v>#REF!</v>
      </c>
      <c r="M75" s="32" t="e">
        <f>+'20 km Ride - Section 1'!#REF!</f>
        <v>#REF!</v>
      </c>
      <c r="N75" s="107" t="e">
        <f>+'20 km Ride - Section 1'!#REF!</f>
        <v>#REF!</v>
      </c>
      <c r="O75" s="107" t="e">
        <f>+'Team total calc table'!Z64</f>
        <v>#REF!</v>
      </c>
      <c r="P75" s="107" t="e">
        <f t="shared" si="0"/>
        <v>#REF!</v>
      </c>
      <c r="Q75" s="10" t="e">
        <f t="shared" si="1"/>
        <v>#REF!</v>
      </c>
    </row>
    <row r="76" spans="1:17" ht="8.25" customHeight="1" x14ac:dyDescent="0.2">
      <c r="A76" s="11">
        <v>61</v>
      </c>
      <c r="B76" s="32" t="e">
        <f>+'20 km Ride - Section 1'!#REF!</f>
        <v>#REF!</v>
      </c>
      <c r="C76" s="32" t="e">
        <f>+'20 km Ride - Section 1'!#REF!</f>
        <v>#REF!</v>
      </c>
      <c r="D76" s="32" t="e">
        <f>+'20 km Ride - Section 1'!#REF!</f>
        <v>#REF!</v>
      </c>
      <c r="E76" s="32" t="e">
        <f>+'20 km Ride - Section 1'!#REF!</f>
        <v>#REF!</v>
      </c>
      <c r="F76" s="32" t="e">
        <f>+'20 km Ride - Section 1'!#REF!</f>
        <v>#REF!</v>
      </c>
      <c r="G76" s="32" t="e">
        <f>+'20 km Ride - Section 1'!#REF!</f>
        <v>#REF!</v>
      </c>
      <c r="H76" s="32" t="e">
        <f>+'Team total calc table'!O65</f>
        <v>#REF!</v>
      </c>
      <c r="I76" s="32" t="e">
        <f>+'Team total calc table'!P65</f>
        <v>#REF!</v>
      </c>
      <c r="J76" s="32" t="e">
        <f>+'Team total calc table'!Q65</f>
        <v>#REF!</v>
      </c>
      <c r="K76" s="32" t="e">
        <f>+'Team total calc table'!R65</f>
        <v>#REF!</v>
      </c>
      <c r="L76" s="32" t="e">
        <f>+'20 km Ride - Section 1'!#REF!</f>
        <v>#REF!</v>
      </c>
      <c r="M76" s="32" t="e">
        <f>+'20 km Ride - Section 1'!#REF!</f>
        <v>#REF!</v>
      </c>
      <c r="N76" s="107" t="e">
        <f>+'20 km Ride - Section 1'!#REF!</f>
        <v>#REF!</v>
      </c>
      <c r="O76" s="107" t="e">
        <f>+'Team total calc table'!Z65</f>
        <v>#REF!</v>
      </c>
      <c r="P76" s="107" t="e">
        <f t="shared" si="0"/>
        <v>#REF!</v>
      </c>
      <c r="Q76" s="10" t="e">
        <f t="shared" si="1"/>
        <v>#REF!</v>
      </c>
    </row>
    <row r="77" spans="1:17" ht="8.25" customHeight="1" x14ac:dyDescent="0.2">
      <c r="A77" s="11">
        <v>62</v>
      </c>
      <c r="B77" s="32" t="e">
        <f>+'20 km Ride - Section 1'!#REF!</f>
        <v>#REF!</v>
      </c>
      <c r="C77" s="32" t="e">
        <f>+'20 km Ride - Section 1'!#REF!</f>
        <v>#REF!</v>
      </c>
      <c r="D77" s="32" t="e">
        <f>+'20 km Ride - Section 1'!#REF!</f>
        <v>#REF!</v>
      </c>
      <c r="E77" s="32" t="e">
        <f>+'20 km Ride - Section 1'!#REF!</f>
        <v>#REF!</v>
      </c>
      <c r="F77" s="32" t="e">
        <f>+'20 km Ride - Section 1'!#REF!</f>
        <v>#REF!</v>
      </c>
      <c r="G77" s="32" t="e">
        <f>+'20 km Ride - Section 1'!#REF!</f>
        <v>#REF!</v>
      </c>
      <c r="H77" s="32" t="e">
        <f>+'Team total calc table'!O66</f>
        <v>#REF!</v>
      </c>
      <c r="I77" s="32" t="e">
        <f>+'Team total calc table'!P66</f>
        <v>#REF!</v>
      </c>
      <c r="J77" s="32" t="e">
        <f>+'Team total calc table'!Q66</f>
        <v>#REF!</v>
      </c>
      <c r="K77" s="32" t="e">
        <f>+'Team total calc table'!R66</f>
        <v>#REF!</v>
      </c>
      <c r="L77" s="32" t="e">
        <f>+'20 km Ride - Section 1'!#REF!</f>
        <v>#REF!</v>
      </c>
      <c r="M77" s="32" t="e">
        <f>+'20 km Ride - Section 1'!#REF!</f>
        <v>#REF!</v>
      </c>
      <c r="N77" s="107" t="e">
        <f>+'20 km Ride - Section 1'!#REF!</f>
        <v>#REF!</v>
      </c>
      <c r="O77" s="107" t="e">
        <f>+'Team total calc table'!Z66</f>
        <v>#REF!</v>
      </c>
      <c r="P77" s="107" t="e">
        <f t="shared" si="0"/>
        <v>#REF!</v>
      </c>
      <c r="Q77" s="10" t="e">
        <f t="shared" si="1"/>
        <v>#REF!</v>
      </c>
    </row>
    <row r="78" spans="1:17" ht="8.25" customHeight="1" x14ac:dyDescent="0.2">
      <c r="A78" s="11">
        <v>63</v>
      </c>
      <c r="B78" s="32" t="e">
        <f>+'20 km Ride - Section 1'!#REF!</f>
        <v>#REF!</v>
      </c>
      <c r="C78" s="32" t="e">
        <f>+'20 km Ride - Section 1'!#REF!</f>
        <v>#REF!</v>
      </c>
      <c r="D78" s="32" t="e">
        <f>+'20 km Ride - Section 1'!#REF!</f>
        <v>#REF!</v>
      </c>
      <c r="E78" s="32" t="e">
        <f>+'20 km Ride - Section 1'!#REF!</f>
        <v>#REF!</v>
      </c>
      <c r="F78" s="32" t="e">
        <f>+'20 km Ride - Section 1'!#REF!</f>
        <v>#REF!</v>
      </c>
      <c r="G78" s="32" t="e">
        <f>+'20 km Ride - Section 1'!#REF!</f>
        <v>#REF!</v>
      </c>
      <c r="H78" s="32" t="e">
        <f>+'Team total calc table'!O67</f>
        <v>#REF!</v>
      </c>
      <c r="I78" s="32" t="e">
        <f>+'Team total calc table'!P67</f>
        <v>#REF!</v>
      </c>
      <c r="J78" s="32" t="e">
        <f>+'Team total calc table'!Q67</f>
        <v>#REF!</v>
      </c>
      <c r="K78" s="32" t="e">
        <f>+'Team total calc table'!R67</f>
        <v>#REF!</v>
      </c>
      <c r="L78" s="32" t="e">
        <f>+'20 km Ride - Section 1'!#REF!</f>
        <v>#REF!</v>
      </c>
      <c r="M78" s="32" t="e">
        <f>+'20 km Ride - Section 1'!#REF!</f>
        <v>#REF!</v>
      </c>
      <c r="N78" s="107" t="e">
        <f>+'20 km Ride - Section 1'!#REF!</f>
        <v>#REF!</v>
      </c>
      <c r="O78" s="107" t="e">
        <f>+'Team total calc table'!Z67</f>
        <v>#REF!</v>
      </c>
      <c r="P78" s="107" t="e">
        <f t="shared" si="0"/>
        <v>#REF!</v>
      </c>
      <c r="Q78" s="10" t="e">
        <f t="shared" si="1"/>
        <v>#REF!</v>
      </c>
    </row>
    <row r="79" spans="1:17" ht="8.25" customHeight="1" x14ac:dyDescent="0.2">
      <c r="A79" s="11">
        <v>64</v>
      </c>
      <c r="B79" s="32" t="e">
        <f>+'20 km Ride - Section 1'!#REF!</f>
        <v>#REF!</v>
      </c>
      <c r="C79" s="32" t="e">
        <f>+'20 km Ride - Section 1'!#REF!</f>
        <v>#REF!</v>
      </c>
      <c r="D79" s="32" t="e">
        <f>+'20 km Ride - Section 1'!#REF!</f>
        <v>#REF!</v>
      </c>
      <c r="E79" s="32" t="e">
        <f>+'20 km Ride - Section 1'!#REF!</f>
        <v>#REF!</v>
      </c>
      <c r="F79" s="32" t="e">
        <f>+'20 km Ride - Section 1'!#REF!</f>
        <v>#REF!</v>
      </c>
      <c r="G79" s="32" t="e">
        <f>+'20 km Ride - Section 1'!#REF!</f>
        <v>#REF!</v>
      </c>
      <c r="H79" s="32" t="e">
        <f>+'Team total calc table'!O68</f>
        <v>#REF!</v>
      </c>
      <c r="I79" s="32" t="e">
        <f>+'Team total calc table'!P68</f>
        <v>#REF!</v>
      </c>
      <c r="J79" s="32" t="e">
        <f>+'Team total calc table'!Q68</f>
        <v>#REF!</v>
      </c>
      <c r="K79" s="32" t="e">
        <f>+'Team total calc table'!R68</f>
        <v>#REF!</v>
      </c>
      <c r="L79" s="32" t="e">
        <f>+'20 km Ride - Section 1'!#REF!</f>
        <v>#REF!</v>
      </c>
      <c r="M79" s="32" t="e">
        <f>+'20 km Ride - Section 1'!#REF!</f>
        <v>#REF!</v>
      </c>
      <c r="N79" s="107" t="e">
        <f>+'20 km Ride - Section 1'!#REF!</f>
        <v>#REF!</v>
      </c>
      <c r="O79" s="107" t="e">
        <f>+'Team total calc table'!Z68</f>
        <v>#REF!</v>
      </c>
      <c r="P79" s="107" t="e">
        <f t="shared" si="0"/>
        <v>#REF!</v>
      </c>
      <c r="Q79" s="10" t="e">
        <f t="shared" si="1"/>
        <v>#REF!</v>
      </c>
    </row>
    <row r="80" spans="1:17" ht="8.25" customHeight="1" x14ac:dyDescent="0.2">
      <c r="A80" s="11">
        <v>65</v>
      </c>
      <c r="B80" s="32" t="e">
        <f>+'20 km Ride - Section 1'!#REF!</f>
        <v>#REF!</v>
      </c>
      <c r="C80" s="32" t="e">
        <f>+'20 km Ride - Section 1'!#REF!</f>
        <v>#REF!</v>
      </c>
      <c r="D80" s="32" t="e">
        <f>+'20 km Ride - Section 1'!#REF!</f>
        <v>#REF!</v>
      </c>
      <c r="E80" s="32" t="e">
        <f>+'20 km Ride - Section 1'!#REF!</f>
        <v>#REF!</v>
      </c>
      <c r="F80" s="32" t="e">
        <f>+'20 km Ride - Section 1'!#REF!</f>
        <v>#REF!</v>
      </c>
      <c r="G80" s="32" t="e">
        <f>+'20 km Ride - Section 1'!#REF!</f>
        <v>#REF!</v>
      </c>
      <c r="H80" s="32" t="e">
        <f>+'Team total calc table'!O69</f>
        <v>#REF!</v>
      </c>
      <c r="I80" s="32" t="e">
        <f>+'Team total calc table'!P69</f>
        <v>#REF!</v>
      </c>
      <c r="J80" s="32" t="e">
        <f>+'Team total calc table'!Q69</f>
        <v>#REF!</v>
      </c>
      <c r="K80" s="32" t="e">
        <f>+'Team total calc table'!R69</f>
        <v>#REF!</v>
      </c>
      <c r="L80" s="32" t="e">
        <f>+'20 km Ride - Section 1'!#REF!</f>
        <v>#REF!</v>
      </c>
      <c r="M80" s="32" t="e">
        <f>+'20 km Ride - Section 1'!#REF!</f>
        <v>#REF!</v>
      </c>
      <c r="N80" s="107" t="e">
        <f>+'20 km Ride - Section 1'!#REF!</f>
        <v>#REF!</v>
      </c>
      <c r="O80" s="107" t="e">
        <f>+'Team total calc table'!Z69</f>
        <v>#REF!</v>
      </c>
      <c r="P80" s="107" t="e">
        <f t="shared" si="0"/>
        <v>#REF!</v>
      </c>
      <c r="Q80" s="10" t="e">
        <f t="shared" si="1"/>
        <v>#REF!</v>
      </c>
    </row>
    <row r="81" spans="1:17" ht="8.25" customHeight="1" x14ac:dyDescent="0.2">
      <c r="A81" s="11">
        <v>66</v>
      </c>
      <c r="B81" s="32" t="e">
        <f>+'20 km Ride - Section 1'!#REF!</f>
        <v>#REF!</v>
      </c>
      <c r="C81" s="32" t="e">
        <f>+'20 km Ride - Section 1'!#REF!</f>
        <v>#REF!</v>
      </c>
      <c r="D81" s="32" t="e">
        <f>+'20 km Ride - Section 1'!#REF!</f>
        <v>#REF!</v>
      </c>
      <c r="E81" s="32" t="e">
        <f>+'20 km Ride - Section 1'!#REF!</f>
        <v>#REF!</v>
      </c>
      <c r="F81" s="32" t="e">
        <f>+'20 km Ride - Section 1'!#REF!</f>
        <v>#REF!</v>
      </c>
      <c r="G81" s="32" t="e">
        <f>+'20 km Ride - Section 1'!#REF!</f>
        <v>#REF!</v>
      </c>
      <c r="H81" s="32" t="e">
        <f>+'Team total calc table'!O70</f>
        <v>#REF!</v>
      </c>
      <c r="I81" s="32" t="e">
        <f>+'Team total calc table'!P70</f>
        <v>#REF!</v>
      </c>
      <c r="J81" s="32" t="e">
        <f>+'Team total calc table'!Q70</f>
        <v>#REF!</v>
      </c>
      <c r="K81" s="32" t="e">
        <f>+'Team total calc table'!R70</f>
        <v>#REF!</v>
      </c>
      <c r="L81" s="32" t="e">
        <f>+'20 km Ride - Section 1'!#REF!</f>
        <v>#REF!</v>
      </c>
      <c r="M81" s="32" t="e">
        <f>+'20 km Ride - Section 1'!#REF!</f>
        <v>#REF!</v>
      </c>
      <c r="N81" s="107" t="e">
        <f>+'20 km Ride - Section 1'!#REF!</f>
        <v>#REF!</v>
      </c>
      <c r="O81" s="107" t="e">
        <f>+'Team total calc table'!Z70</f>
        <v>#REF!</v>
      </c>
      <c r="P81" s="107" t="e">
        <f t="shared" si="0"/>
        <v>#REF!</v>
      </c>
      <c r="Q81" s="10" t="e">
        <f t="shared" si="1"/>
        <v>#REF!</v>
      </c>
    </row>
    <row r="82" spans="1:17" ht="8.25" customHeight="1" x14ac:dyDescent="0.2">
      <c r="A82" s="11">
        <v>67</v>
      </c>
      <c r="B82" s="32" t="e">
        <f>+'20 km Ride - Section 1'!#REF!</f>
        <v>#REF!</v>
      </c>
      <c r="C82" s="32" t="e">
        <f>+'20 km Ride - Section 1'!#REF!</f>
        <v>#REF!</v>
      </c>
      <c r="D82" s="32" t="e">
        <f>+'20 km Ride - Section 1'!#REF!</f>
        <v>#REF!</v>
      </c>
      <c r="E82" s="32" t="e">
        <f>+'20 km Ride - Section 1'!#REF!</f>
        <v>#REF!</v>
      </c>
      <c r="F82" s="32" t="e">
        <f>+'20 km Ride - Section 1'!#REF!</f>
        <v>#REF!</v>
      </c>
      <c r="G82" s="32" t="e">
        <f>+'20 km Ride - Section 1'!#REF!</f>
        <v>#REF!</v>
      </c>
      <c r="H82" s="32" t="e">
        <f>+'Team total calc table'!O71</f>
        <v>#REF!</v>
      </c>
      <c r="I82" s="32" t="e">
        <f>+'Team total calc table'!P71</f>
        <v>#REF!</v>
      </c>
      <c r="J82" s="32" t="e">
        <f>+'Team total calc table'!Q71</f>
        <v>#REF!</v>
      </c>
      <c r="K82" s="32" t="e">
        <f>+'Team total calc table'!R71</f>
        <v>#REF!</v>
      </c>
      <c r="L82" s="32" t="e">
        <f>+'20 km Ride - Section 1'!#REF!</f>
        <v>#REF!</v>
      </c>
      <c r="M82" s="32" t="e">
        <f>+'20 km Ride - Section 1'!#REF!</f>
        <v>#REF!</v>
      </c>
      <c r="N82" s="107" t="e">
        <f>+'20 km Ride - Section 1'!#REF!</f>
        <v>#REF!</v>
      </c>
      <c r="O82" s="107" t="e">
        <f>+'Team total calc table'!Z71</f>
        <v>#REF!</v>
      </c>
      <c r="P82" s="107" t="e">
        <f t="shared" ref="P82:P89" si="2">IF(N82="ELIMINATED", N82, IF(O82="ELIMINATED", O82, N82+O82))</f>
        <v>#REF!</v>
      </c>
      <c r="Q82" s="10" t="e">
        <f t="shared" si="1"/>
        <v>#REF!</v>
      </c>
    </row>
    <row r="83" spans="1:17" ht="8.25" customHeight="1" x14ac:dyDescent="0.2">
      <c r="A83" s="11">
        <v>68</v>
      </c>
      <c r="B83" s="32" t="e">
        <f>+'20 km Ride - Section 1'!#REF!</f>
        <v>#REF!</v>
      </c>
      <c r="C83" s="32" t="e">
        <f>+'20 km Ride - Section 1'!#REF!</f>
        <v>#REF!</v>
      </c>
      <c r="D83" s="32" t="e">
        <f>+'20 km Ride - Section 1'!#REF!</f>
        <v>#REF!</v>
      </c>
      <c r="E83" s="32" t="e">
        <f>+'20 km Ride - Section 1'!#REF!</f>
        <v>#REF!</v>
      </c>
      <c r="F83" s="32" t="e">
        <f>+'20 km Ride - Section 1'!#REF!</f>
        <v>#REF!</v>
      </c>
      <c r="G83" s="32" t="e">
        <f>+'20 km Ride - Section 1'!#REF!</f>
        <v>#REF!</v>
      </c>
      <c r="H83" s="32" t="e">
        <f>+'Team total calc table'!O72</f>
        <v>#REF!</v>
      </c>
      <c r="I83" s="32" t="e">
        <f>+'Team total calc table'!P72</f>
        <v>#REF!</v>
      </c>
      <c r="J83" s="32" t="e">
        <f>+'Team total calc table'!Q72</f>
        <v>#REF!</v>
      </c>
      <c r="K83" s="32" t="e">
        <f>+'Team total calc table'!R72</f>
        <v>#REF!</v>
      </c>
      <c r="L83" s="32" t="e">
        <f>+'20 km Ride - Section 1'!#REF!</f>
        <v>#REF!</v>
      </c>
      <c r="M83" s="32" t="e">
        <f>+'20 km Ride - Section 1'!#REF!</f>
        <v>#REF!</v>
      </c>
      <c r="N83" s="107" t="e">
        <f>+'20 km Ride - Section 1'!#REF!</f>
        <v>#REF!</v>
      </c>
      <c r="O83" s="107" t="e">
        <f>+'Team total calc table'!Z72</f>
        <v>#REF!</v>
      </c>
      <c r="P83" s="107" t="e">
        <f t="shared" si="2"/>
        <v>#REF!</v>
      </c>
      <c r="Q83" s="10" t="e">
        <f t="shared" si="1"/>
        <v>#REF!</v>
      </c>
    </row>
    <row r="84" spans="1:17" ht="8.25" customHeight="1" x14ac:dyDescent="0.2">
      <c r="A84" s="11">
        <v>69</v>
      </c>
      <c r="B84" s="32" t="e">
        <f>+'20 km Ride - Section 1'!#REF!</f>
        <v>#REF!</v>
      </c>
      <c r="C84" s="32" t="e">
        <f>+'20 km Ride - Section 1'!#REF!</f>
        <v>#REF!</v>
      </c>
      <c r="D84" s="32" t="e">
        <f>+'20 km Ride - Section 1'!#REF!</f>
        <v>#REF!</v>
      </c>
      <c r="E84" s="32" t="e">
        <f>+'20 km Ride - Section 1'!#REF!</f>
        <v>#REF!</v>
      </c>
      <c r="F84" s="32" t="e">
        <f>+'20 km Ride - Section 1'!#REF!</f>
        <v>#REF!</v>
      </c>
      <c r="G84" s="32" t="e">
        <f>+'20 km Ride - Section 1'!#REF!</f>
        <v>#REF!</v>
      </c>
      <c r="H84" s="32" t="e">
        <f>+'Team total calc table'!O73</f>
        <v>#REF!</v>
      </c>
      <c r="I84" s="32" t="e">
        <f>+'Team total calc table'!P73</f>
        <v>#REF!</v>
      </c>
      <c r="J84" s="32" t="e">
        <f>+'Team total calc table'!Q73</f>
        <v>#REF!</v>
      </c>
      <c r="K84" s="32" t="e">
        <f>+'Team total calc table'!R73</f>
        <v>#REF!</v>
      </c>
      <c r="L84" s="32" t="e">
        <f>+'20 km Ride - Section 1'!#REF!</f>
        <v>#REF!</v>
      </c>
      <c r="M84" s="32" t="e">
        <f>+'20 km Ride - Section 1'!#REF!</f>
        <v>#REF!</v>
      </c>
      <c r="N84" s="107" t="e">
        <f>+'20 km Ride - Section 1'!#REF!</f>
        <v>#REF!</v>
      </c>
      <c r="O84" s="107" t="e">
        <f>+'Team total calc table'!Z73</f>
        <v>#REF!</v>
      </c>
      <c r="P84" s="107" t="e">
        <f t="shared" si="2"/>
        <v>#REF!</v>
      </c>
      <c r="Q84" s="10" t="e">
        <f t="shared" si="1"/>
        <v>#REF!</v>
      </c>
    </row>
    <row r="85" spans="1:17" ht="8.25" customHeight="1" x14ac:dyDescent="0.2">
      <c r="A85" s="11">
        <v>70</v>
      </c>
      <c r="B85" s="32" t="e">
        <f>+'20 km Ride - Section 1'!#REF!</f>
        <v>#REF!</v>
      </c>
      <c r="C85" s="32" t="e">
        <f>+'20 km Ride - Section 1'!#REF!</f>
        <v>#REF!</v>
      </c>
      <c r="D85" s="32" t="e">
        <f>+'20 km Ride - Section 1'!#REF!</f>
        <v>#REF!</v>
      </c>
      <c r="E85" s="32" t="e">
        <f>+'20 km Ride - Section 1'!#REF!</f>
        <v>#REF!</v>
      </c>
      <c r="F85" s="32" t="e">
        <f>+'20 km Ride - Section 1'!#REF!</f>
        <v>#REF!</v>
      </c>
      <c r="G85" s="32" t="e">
        <f>+'20 km Ride - Section 1'!#REF!</f>
        <v>#REF!</v>
      </c>
      <c r="H85" s="32" t="e">
        <f>+'Team total calc table'!O74</f>
        <v>#REF!</v>
      </c>
      <c r="I85" s="32" t="e">
        <f>+'Team total calc table'!P74</f>
        <v>#REF!</v>
      </c>
      <c r="J85" s="32" t="e">
        <f>+'Team total calc table'!Q74</f>
        <v>#REF!</v>
      </c>
      <c r="K85" s="32" t="e">
        <f>+'Team total calc table'!R74</f>
        <v>#REF!</v>
      </c>
      <c r="L85" s="32" t="e">
        <f>+'20 km Ride - Section 1'!#REF!</f>
        <v>#REF!</v>
      </c>
      <c r="M85" s="32" t="e">
        <f>+'20 km Ride - Section 1'!#REF!</f>
        <v>#REF!</v>
      </c>
      <c r="N85" s="107" t="e">
        <f>+'20 km Ride - Section 1'!#REF!</f>
        <v>#REF!</v>
      </c>
      <c r="O85" s="107" t="e">
        <f>+'Team total calc table'!Z74</f>
        <v>#REF!</v>
      </c>
      <c r="P85" s="107" t="e">
        <f t="shared" si="2"/>
        <v>#REF!</v>
      </c>
      <c r="Q85" s="10" t="e">
        <f>IF(P85="ELIMINATED", P85,RANK(P85,P$16:P$89))</f>
        <v>#REF!</v>
      </c>
    </row>
    <row r="86" spans="1:17" ht="8.25" customHeight="1" x14ac:dyDescent="0.2">
      <c r="A86" s="11">
        <v>71</v>
      </c>
      <c r="B86" s="32" t="e">
        <f>+'20 km Ride - Section 1'!#REF!</f>
        <v>#REF!</v>
      </c>
      <c r="C86" s="32" t="e">
        <f>+'20 km Ride - Section 1'!#REF!</f>
        <v>#REF!</v>
      </c>
      <c r="D86" s="32" t="e">
        <f>+'20 km Ride - Section 1'!#REF!</f>
        <v>#REF!</v>
      </c>
      <c r="E86" s="32" t="e">
        <f>+'20 km Ride - Section 1'!#REF!</f>
        <v>#REF!</v>
      </c>
      <c r="F86" s="32" t="e">
        <f>+'20 km Ride - Section 1'!#REF!</f>
        <v>#REF!</v>
      </c>
      <c r="G86" s="32" t="e">
        <f>+'20 km Ride - Section 1'!#REF!</f>
        <v>#REF!</v>
      </c>
      <c r="H86" s="32" t="e">
        <f>+'Team total calc table'!O75</f>
        <v>#REF!</v>
      </c>
      <c r="I86" s="32" t="e">
        <f>+'Team total calc table'!P75</f>
        <v>#REF!</v>
      </c>
      <c r="J86" s="32" t="e">
        <f>+'Team total calc table'!Q75</f>
        <v>#REF!</v>
      </c>
      <c r="K86" s="32" t="e">
        <f>+'Team total calc table'!R75</f>
        <v>#REF!</v>
      </c>
      <c r="L86" s="32" t="e">
        <f>+'20 km Ride - Section 1'!#REF!</f>
        <v>#REF!</v>
      </c>
      <c r="M86" s="32" t="e">
        <f>+'20 km Ride - Section 1'!#REF!</f>
        <v>#REF!</v>
      </c>
      <c r="N86" s="107" t="e">
        <f>+'20 km Ride - Section 1'!#REF!</f>
        <v>#REF!</v>
      </c>
      <c r="O86" s="107" t="e">
        <f>+'Team total calc table'!Z75</f>
        <v>#REF!</v>
      </c>
      <c r="P86" s="107" t="e">
        <f t="shared" si="2"/>
        <v>#REF!</v>
      </c>
      <c r="Q86" s="10" t="e">
        <f>IF(P86="ELIMINATED", P86,RANK(P86,P$16:P$89))</f>
        <v>#REF!</v>
      </c>
    </row>
    <row r="87" spans="1:17" ht="8.25" customHeight="1" x14ac:dyDescent="0.2">
      <c r="A87" s="11">
        <v>72</v>
      </c>
      <c r="B87" s="32" t="e">
        <f>+'20 km Ride - Section 1'!#REF!</f>
        <v>#REF!</v>
      </c>
      <c r="C87" s="32" t="e">
        <f>+'20 km Ride - Section 1'!#REF!</f>
        <v>#REF!</v>
      </c>
      <c r="D87" s="32" t="e">
        <f>+'20 km Ride - Section 1'!#REF!</f>
        <v>#REF!</v>
      </c>
      <c r="E87" s="32" t="e">
        <f>+'20 km Ride - Section 1'!#REF!</f>
        <v>#REF!</v>
      </c>
      <c r="F87" s="32" t="e">
        <f>+'20 km Ride - Section 1'!#REF!</f>
        <v>#REF!</v>
      </c>
      <c r="G87" s="32" t="e">
        <f>+'20 km Ride - Section 1'!#REF!</f>
        <v>#REF!</v>
      </c>
      <c r="H87" s="32" t="e">
        <f>+'Team total calc table'!O76</f>
        <v>#REF!</v>
      </c>
      <c r="I87" s="32" t="e">
        <f>+'Team total calc table'!P76</f>
        <v>#REF!</v>
      </c>
      <c r="J87" s="32" t="e">
        <f>+'Team total calc table'!Q76</f>
        <v>#REF!</v>
      </c>
      <c r="K87" s="32" t="e">
        <f>+'Team total calc table'!R76</f>
        <v>#REF!</v>
      </c>
      <c r="L87" s="32" t="e">
        <f>+'20 km Ride - Section 1'!#REF!</f>
        <v>#REF!</v>
      </c>
      <c r="M87" s="32" t="e">
        <f>+'20 km Ride - Section 1'!#REF!</f>
        <v>#REF!</v>
      </c>
      <c r="N87" s="107" t="e">
        <f>+'20 km Ride - Section 1'!#REF!</f>
        <v>#REF!</v>
      </c>
      <c r="O87" s="107" t="e">
        <f>+'Team total calc table'!Z76</f>
        <v>#REF!</v>
      </c>
      <c r="P87" s="107" t="e">
        <f t="shared" si="2"/>
        <v>#REF!</v>
      </c>
      <c r="Q87" s="10" t="e">
        <f>IF(P87="ELIMINATED", P87,RANK(P87,P$16:P$89))</f>
        <v>#REF!</v>
      </c>
    </row>
    <row r="88" spans="1:17" ht="8.25" customHeight="1" x14ac:dyDescent="0.2">
      <c r="A88" s="11">
        <v>73</v>
      </c>
      <c r="B88" s="32" t="e">
        <f>+'20 km Ride - Section 1'!#REF!</f>
        <v>#REF!</v>
      </c>
      <c r="C88" s="32" t="e">
        <f>+'20 km Ride - Section 1'!#REF!</f>
        <v>#REF!</v>
      </c>
      <c r="D88" s="32" t="e">
        <f>+'20 km Ride - Section 1'!#REF!</f>
        <v>#REF!</v>
      </c>
      <c r="E88" s="32" t="e">
        <f>+'20 km Ride - Section 1'!#REF!</f>
        <v>#REF!</v>
      </c>
      <c r="F88" s="32" t="e">
        <f>+'20 km Ride - Section 1'!#REF!</f>
        <v>#REF!</v>
      </c>
      <c r="G88" s="32" t="e">
        <f>+'20 km Ride - Section 1'!#REF!</f>
        <v>#REF!</v>
      </c>
      <c r="H88" s="32" t="e">
        <f>+'Team total calc table'!O77</f>
        <v>#REF!</v>
      </c>
      <c r="I88" s="32" t="e">
        <f>+'Team total calc table'!P77</f>
        <v>#REF!</v>
      </c>
      <c r="J88" s="32" t="e">
        <f>+'Team total calc table'!Q77</f>
        <v>#REF!</v>
      </c>
      <c r="K88" s="32" t="e">
        <f>+'Team total calc table'!R77</f>
        <v>#REF!</v>
      </c>
      <c r="L88" s="32" t="e">
        <f>+'20 km Ride - Section 1'!#REF!</f>
        <v>#REF!</v>
      </c>
      <c r="M88" s="32" t="e">
        <f>+'20 km Ride - Section 1'!#REF!</f>
        <v>#REF!</v>
      </c>
      <c r="N88" s="107" t="e">
        <f>+'20 km Ride - Section 1'!#REF!</f>
        <v>#REF!</v>
      </c>
      <c r="O88" s="107" t="e">
        <f>+'Team total calc table'!Z77</f>
        <v>#REF!</v>
      </c>
      <c r="P88" s="107" t="e">
        <f t="shared" si="2"/>
        <v>#REF!</v>
      </c>
      <c r="Q88" s="10" t="e">
        <f>IF(P88="ELIMINATED", P88,RANK(P88,P$16:P$89))</f>
        <v>#REF!</v>
      </c>
    </row>
    <row r="89" spans="1:17" ht="8.25" customHeight="1" x14ac:dyDescent="0.2">
      <c r="A89" s="11">
        <v>74</v>
      </c>
      <c r="B89" s="32" t="e">
        <f>+'20 km Ride - Section 1'!#REF!</f>
        <v>#REF!</v>
      </c>
      <c r="C89" s="32" t="e">
        <f>+'20 km Ride - Section 1'!#REF!</f>
        <v>#REF!</v>
      </c>
      <c r="D89" s="32" t="e">
        <f>+'20 km Ride - Section 1'!#REF!</f>
        <v>#REF!</v>
      </c>
      <c r="E89" s="32" t="e">
        <f>+'20 km Ride - Section 1'!#REF!</f>
        <v>#REF!</v>
      </c>
      <c r="F89" s="32" t="e">
        <f>+'20 km Ride - Section 1'!#REF!</f>
        <v>#REF!</v>
      </c>
      <c r="G89" s="32" t="e">
        <f>+'20 km Ride - Section 1'!#REF!</f>
        <v>#REF!</v>
      </c>
      <c r="H89" s="32" t="e">
        <f>+'Team total calc table'!O78</f>
        <v>#REF!</v>
      </c>
      <c r="I89" s="32" t="e">
        <f>+'Team total calc table'!P78</f>
        <v>#REF!</v>
      </c>
      <c r="J89" s="32" t="e">
        <f>+'Team total calc table'!Q78</f>
        <v>#REF!</v>
      </c>
      <c r="K89" s="32" t="e">
        <f>+'Team total calc table'!R78</f>
        <v>#REF!</v>
      </c>
      <c r="L89" s="32" t="e">
        <f>+'20 km Ride - Section 1'!#REF!</f>
        <v>#REF!</v>
      </c>
      <c r="M89" s="32" t="e">
        <f>+'20 km Ride - Section 1'!#REF!</f>
        <v>#REF!</v>
      </c>
      <c r="N89" s="107" t="e">
        <f>+'20 km Ride - Section 1'!#REF!</f>
        <v>#REF!</v>
      </c>
      <c r="O89" s="107" t="e">
        <f>+'Team total calc table'!Z78</f>
        <v>#REF!</v>
      </c>
      <c r="P89" s="107" t="e">
        <f t="shared" si="2"/>
        <v>#REF!</v>
      </c>
      <c r="Q89" s="10" t="e">
        <f>IF(P89="ELIMINATED", P89,RANK(P89,P$16:P$89))</f>
        <v>#REF!</v>
      </c>
    </row>
    <row r="90" spans="1:17" x14ac:dyDescent="0.25">
      <c r="Q90" s="111"/>
    </row>
    <row r="91" spans="1:17" x14ac:dyDescent="0.25">
      <c r="Q91" s="111"/>
    </row>
    <row r="92" spans="1:17" x14ac:dyDescent="0.25">
      <c r="Q92" s="111"/>
    </row>
    <row r="93" spans="1:17" x14ac:dyDescent="0.25">
      <c r="Q93" s="111"/>
    </row>
    <row r="94" spans="1:17" x14ac:dyDescent="0.25">
      <c r="Q94" s="111"/>
    </row>
    <row r="95" spans="1:17" x14ac:dyDescent="0.25">
      <c r="Q95" s="111"/>
    </row>
    <row r="96" spans="1:17" x14ac:dyDescent="0.25">
      <c r="Q96" s="111"/>
    </row>
    <row r="97" spans="17:17" x14ac:dyDescent="0.25">
      <c r="Q97" s="111"/>
    </row>
    <row r="98" spans="17:17" x14ac:dyDescent="0.25">
      <c r="Q98" s="111"/>
    </row>
    <row r="99" spans="17:17" x14ac:dyDescent="0.25">
      <c r="Q99" s="111"/>
    </row>
    <row r="100" spans="17:17" x14ac:dyDescent="0.25">
      <c r="Q100" s="111"/>
    </row>
    <row r="101" spans="17:17" x14ac:dyDescent="0.25">
      <c r="Q101" s="111"/>
    </row>
    <row r="102" spans="17:17" x14ac:dyDescent="0.25">
      <c r="Q102" s="111"/>
    </row>
    <row r="103" spans="17:17" x14ac:dyDescent="0.25">
      <c r="Q103" s="111"/>
    </row>
    <row r="104" spans="17:17" x14ac:dyDescent="0.25">
      <c r="Q104" s="111"/>
    </row>
  </sheetData>
  <mergeCells count="19">
    <mergeCell ref="H8:K8"/>
    <mergeCell ref="F9:F15"/>
    <mergeCell ref="H9:H15"/>
    <mergeCell ref="I9:I15"/>
    <mergeCell ref="F2:I4"/>
    <mergeCell ref="N2:N3"/>
    <mergeCell ref="O2:P3"/>
    <mergeCell ref="N8:N15"/>
    <mergeCell ref="O8:O15"/>
    <mergeCell ref="A6:Q6"/>
    <mergeCell ref="G9:G15"/>
    <mergeCell ref="J9:J15"/>
    <mergeCell ref="K9:K15"/>
    <mergeCell ref="A9:A15"/>
    <mergeCell ref="D9:D15"/>
    <mergeCell ref="E9:E15"/>
    <mergeCell ref="Q8:Q15"/>
    <mergeCell ref="P8:P15"/>
    <mergeCell ref="D8:G8"/>
  </mergeCells>
  <phoneticPr fontId="2" type="noConversion"/>
  <conditionalFormatting sqref="N16:P89">
    <cfRule type="cellIs" dxfId="43" priority="1" stopIfTrue="1" operator="equal">
      <formula>"ELIMINATED"</formula>
    </cfRule>
  </conditionalFormatting>
  <conditionalFormatting sqref="Q16:Q89">
    <cfRule type="cellIs" dxfId="42" priority="2" stopIfTrue="1" operator="equal">
      <formula>"ELIMINATED"</formula>
    </cfRule>
    <cfRule type="cellIs" dxfId="41" priority="3" stopIfTrue="1" operator="lessThanOrEqual">
      <formula>8</formula>
    </cfRule>
  </conditionalFormatting>
  <printOptions gridLines="1"/>
  <pageMargins left="0.23622047244094491" right="0.17" top="0.59055118110236227" bottom="0.39370078740157483" header="0.23622047244094491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10 km Ride - Section 1</vt:lpstr>
      <vt:lpstr>20 km Ride - Section 1</vt:lpstr>
      <vt:lpstr>10 km Ride - Section 2</vt:lpstr>
      <vt:lpstr>20 km Ride - Section 2</vt:lpstr>
      <vt:lpstr>Teams Results Straight</vt:lpstr>
      <vt:lpstr>ISH Calcs</vt:lpstr>
      <vt:lpstr>Team total calc table</vt:lpstr>
      <vt:lpstr>Master Sheet (AUto Calc)</vt:lpstr>
      <vt:lpstr>Teams Results - Vlookup</vt:lpstr>
      <vt:lpstr>'10 km Ride - Section 1'!Print_Area</vt:lpstr>
      <vt:lpstr>'10 km Ride - Section 2'!Print_Area</vt:lpstr>
      <vt:lpstr>'20 km Ride - Section 1'!Print_Area</vt:lpstr>
      <vt:lpstr>'20 km Ride - Section 2'!Print_Area</vt:lpstr>
      <vt:lpstr>'Master Sheet (AUto Calc)'!Print_Area</vt:lpstr>
      <vt:lpstr>'Teams Results - Vlookup'!Print_Area</vt:lpstr>
      <vt:lpstr>'Teams Results Straight'!Print_Area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Wright</dc:creator>
  <cp:lastModifiedBy>Office</cp:lastModifiedBy>
  <cp:lastPrinted>2012-08-19T21:30:49Z</cp:lastPrinted>
  <dcterms:created xsi:type="dcterms:W3CDTF">1996-10-14T23:33:28Z</dcterms:created>
  <dcterms:modified xsi:type="dcterms:W3CDTF">2012-08-19T21:34:20Z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